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defaultThemeVersion="166925"/>
  <mc:AlternateContent xmlns:mc="http://schemas.openxmlformats.org/markup-compatibility/2006">
    <mc:Choice Requires="x15">
      <x15ac:absPath xmlns:x15ac="http://schemas.microsoft.com/office/spreadsheetml/2010/11/ac" url="C:\Users\piljin.chun\Desktop\fy21 statistical summary working\FY 2021 Statistical Summary\FAST Act\Appropriations and Budget Authorities\"/>
    </mc:Choice>
  </mc:AlternateContent>
  <xr:revisionPtr revIDLastSave="0" documentId="13_ncr:1_{36D42769-479A-40D3-8C21-6FF32E68AEE1}" xr6:coauthVersionLast="47" xr6:coauthVersionMax="47" xr10:uidLastSave="{00000000-0000-0000-0000-000000000000}"/>
  <bookViews>
    <workbookView xWindow="-98" yWindow="-98" windowWidth="28996" windowHeight="15796" xr2:uid="{EB8AC8C2-CC6D-49F0-912C-9BFDAFF4F1A0}"/>
  </bookViews>
  <sheets>
    <sheet name="Table 1 (2021)" sheetId="4" r:id="rId1"/>
    <sheet name="Apportionments Table 1 (FY 21)" sheetId="6" state="hidden" r:id="rId2"/>
    <sheet name="Source &amp; Procedure" sheetId="5" r:id="rId3"/>
    <sheet name="Table 1 (2020 Example)" sheetId="3" state="hidden" r:id="rId4"/>
    <sheet name="Appt Table 1 (2020 Example)" sheetId="7" state="hidden" r:id="rId5"/>
  </sheets>
  <definedNames>
    <definedName name="_xlnm.Print_Area" localSheetId="1">'Apportionments Table 1 (FY 21)'!$A$1:$D$136</definedName>
    <definedName name="_xlnm.Print_Area" localSheetId="4">'Appt Table 1 (2020 Example)'!$A$1:$D$136</definedName>
    <definedName name="_xlnm.Print_Area" localSheetId="3">'Table 1 (2020 Example)'!$A$5:$B$35</definedName>
    <definedName name="_xlnm.Print_Area" localSheetId="0">'Table 1 (2021)'!$A$5:$B$41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37" i="4" l="1"/>
  <c r="C41" i="4"/>
  <c r="C39" i="4"/>
  <c r="E23" i="6"/>
  <c r="E101" i="6"/>
  <c r="E77" i="6"/>
  <c r="E64" i="6"/>
  <c r="D134" i="6"/>
  <c r="E54" i="6"/>
  <c r="E78" i="7"/>
  <c r="E54" i="7"/>
  <c r="E52" i="7"/>
  <c r="E24" i="7"/>
  <c r="D135" i="7"/>
  <c r="D133" i="7"/>
  <c r="D125" i="7"/>
  <c r="D126" i="7" s="1"/>
  <c r="D119" i="7"/>
  <c r="D114" i="7"/>
  <c r="D110" i="7" s="1"/>
  <c r="D111" i="7" s="1"/>
  <c r="D105" i="7"/>
  <c r="D100" i="7"/>
  <c r="D93" i="7"/>
  <c r="D89" i="7"/>
  <c r="D86" i="7"/>
  <c r="D82" i="7"/>
  <c r="D78" i="7"/>
  <c r="D74" i="7"/>
  <c r="D70" i="7"/>
  <c r="D66" i="7"/>
  <c r="D61" i="7"/>
  <c r="D56" i="7"/>
  <c r="D49" i="7"/>
  <c r="D45" i="7"/>
  <c r="D39" i="7"/>
  <c r="D35" i="7"/>
  <c r="D31" i="7"/>
  <c r="D21" i="7"/>
  <c r="D17" i="7"/>
  <c r="D12" i="7"/>
  <c r="D115" i="7" l="1"/>
  <c r="D136" i="7" s="1"/>
  <c r="D132" i="6" l="1"/>
  <c r="D131" i="6"/>
  <c r="D125" i="6"/>
  <c r="D118" i="6"/>
  <c r="D114" i="6"/>
  <c r="D110" i="6"/>
  <c r="D108" i="6"/>
  <c r="D102" i="6"/>
  <c r="D104" i="6" s="1"/>
  <c r="D101" i="6"/>
  <c r="D98" i="6"/>
  <c r="D93" i="6"/>
  <c r="D94" i="6" s="1"/>
  <c r="D90" i="6"/>
  <c r="D86" i="6"/>
  <c r="D82" i="6"/>
  <c r="D78" i="6"/>
  <c r="D74" i="6"/>
  <c r="D70" i="6"/>
  <c r="D66" i="6"/>
  <c r="D60" i="6"/>
  <c r="D61" i="6" s="1"/>
  <c r="D59" i="6"/>
  <c r="D53" i="6"/>
  <c r="D56" i="6" s="1"/>
  <c r="D49" i="6"/>
  <c r="D43" i="6"/>
  <c r="D45" i="6" s="1"/>
  <c r="D39" i="6"/>
  <c r="D34" i="6"/>
  <c r="D28" i="6"/>
  <c r="D24" i="6"/>
  <c r="D30" i="6" s="1"/>
  <c r="D20" i="6"/>
  <c r="D14" i="6"/>
  <c r="D16" i="6" s="1"/>
  <c r="D8" i="6"/>
  <c r="D10" i="6" s="1"/>
  <c r="D135" i="6" l="1"/>
  <c r="B43" i="4" l="1"/>
  <c r="C35" i="4" s="1"/>
  <c r="C37" i="3"/>
  <c r="C7" i="3"/>
  <c r="C9" i="3"/>
  <c r="C11" i="3"/>
  <c r="C13" i="3"/>
  <c r="C15" i="3"/>
  <c r="C17" i="3"/>
  <c r="C19" i="3"/>
  <c r="C21" i="3"/>
  <c r="C23" i="3"/>
  <c r="C25" i="3"/>
  <c r="C27" i="3"/>
  <c r="C29" i="3"/>
  <c r="C31" i="3"/>
  <c r="C33" i="3"/>
  <c r="C35" i="3"/>
  <c r="C5" i="3"/>
  <c r="B37" i="3"/>
  <c r="C33" i="4" l="1"/>
  <c r="C9" i="4"/>
  <c r="C25" i="4"/>
  <c r="C13" i="4"/>
  <c r="C29" i="4"/>
  <c r="C15" i="4"/>
  <c r="C31" i="4"/>
  <c r="C11" i="4"/>
  <c r="C27" i="4"/>
  <c r="C17" i="4"/>
  <c r="C19" i="4"/>
  <c r="C5" i="4"/>
  <c r="C21" i="4"/>
  <c r="C7" i="4"/>
  <c r="C23" i="4"/>
  <c r="C43"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tc={9B9BC01C-2A85-4656-9E26-D09AB454AC9B}</author>
    <author>tc={F75B5EC4-7A9A-465E-A758-43038FE664E2}</author>
    <author>tc={7E7C18A8-9ED0-4500-93D3-06E5FA84C218}</author>
    <author>tc={C83FD46D-F345-4FB6-A1C5-BBEDD9AED3B9}</author>
    <author>tc={1CA2D436-BCEB-4DC6-93A8-4C9817F7F83B}</author>
    <author>tc={3F3A2B7A-A4C1-4769-9EC7-83442BBEB551}</author>
    <author>tc={D8ACC521-7195-48CE-9493-4CF4A4419463}</author>
    <author>tc={F98859F7-D7E7-4EC0-BC22-E07DA3D59A45}</author>
  </authors>
  <commentList>
    <comment ref="B11" authorId="0" shapeId="0" xr:uid="{9B9BC01C-2A85-4656-9E26-D09AB454AC9B}">
      <text>
        <t>[Threaded comment]
Your version of Excel allows you to read this threaded comment; however, any edits to it will get removed if the file is opened in a newer version of Excel. Learn more: https://go.microsoft.com/fwlink/?linkid=870924
Comment:
    Section 5307 minus Section 5340 funds</t>
      </text>
    </comment>
    <comment ref="A12" authorId="1" shapeId="0" xr:uid="{F75B5EC4-7A9A-465E-A758-43038FE664E2}">
      <text>
        <t>[Threaded comment]
Your version of Excel allows you to read this threaded comment; however, any edits to it will get removed if the file is opened in a newer version of Excel. Learn more: https://go.microsoft.com/fwlink/?linkid=870924
Comment:
    Seems like this table doesn't include some of the programs in Table 1 Apportionments table. For example, doesn't have Section 5307 Passenger Ferry Grant Program (and others)</t>
      </text>
    </comment>
    <comment ref="A13" authorId="2" shapeId="0" xr:uid="{7E7C18A8-9ED0-4500-93D3-06E5FA84C218}">
      <text>
        <t>[Threaded comment]
Your version of Excel allows you to read this threaded comment; however, any edits to it will get removed if the file is opened in a newer version of Excel. Learn more: https://go.microsoft.com/fwlink/?linkid=870924
Comment:
    Observation: This program was added in for FY2020 Statistical Summaries Table 1. FY2019 Statistical Sumamries Table 1 did not have this even though FY2019 apportionment Table 1 had State Safety Oversight program programmed into the apportionment</t>
      </text>
    </comment>
    <comment ref="B17" authorId="3" shapeId="0" xr:uid="{C83FD46D-F345-4FB6-A1C5-BBEDD9AED3B9}">
      <text>
        <t>[Threaded comment]
Your version of Excel allows you to read this threaded comment; however, any edits to it will get removed if the file is opened in a newer version of Excel. Learn more: https://go.microsoft.com/fwlink/?linkid=870924
Comment:
    Section 5307 minus Section 5340 funds</t>
      </text>
    </comment>
    <comment ref="A29" authorId="4" shapeId="0" xr:uid="{1CA2D436-BCEB-4DC6-93A8-4C9817F7F83B}">
      <text>
        <t>[Threaded comment]
Your version of Excel allows you to read this threaded comment; however, any edits to it will get removed if the file is opened in a newer version of Excel. Learn more: https://go.microsoft.com/fwlink/?linkid=870924
Comment:
    Summation of all subsection 5340 values from Urban + Rural Area Formula Programs</t>
      </text>
    </comment>
    <comment ref="A31" authorId="5" shapeId="0" xr:uid="{3F3A2B7A-A4C1-4769-9EC7-83442BBEB551}">
      <text>
        <t>[Threaded comment]
Your version of Excel allows you to read this threaded comment; however, any edits to it will get removed if the file is opened in a newer version of Excel. Learn more: https://go.microsoft.com/fwlink/?linkid=870924
Comment:
    Need to confirm: 
Is this supposed to be Section 5309? The amount seems same as Section 5309 Capital Investment Grants</t>
      </text>
    </comment>
    <comment ref="B35" authorId="6" shapeId="0" xr:uid="{D8ACC521-7195-48CE-9493-4CF4A4419463}">
      <text>
        <t>[Threaded comment]
Your version of Excel allows you to read this threaded comment; however, any edits to it will get removed if the file is opened in a newer version of Excel. Learn more: https://go.microsoft.com/fwlink/?linkid=870924
Comment:
    Need to confirm:
Is this a summation of the following programs? If so, the numbers do match up
Pilot Program for Innovative Coordinated Access and Mobility (3.5M)
Section 5312 Public Transportation Innovation--Transit Research (25.5M)
Section 5312 Public Transportation Innovation--Component Testing (3M)
Section 5312 Public Transportation Innovation--Transit Cooperative Research (5M)
Section 5312(h) Public Transportation Innovation--Low or No Emission Bus Testing (3M)
NOTE: Section 5312(h) Public Transportation Innovation--Low or No Emission Bus Testing is NOT available in the FY 21 Apportionment Table 1</t>
      </text>
    </comment>
    <comment ref="B37" authorId="7" shapeId="0" xr:uid="{F98859F7-D7E7-4EC0-BC22-E07DA3D59A45}">
      <text>
        <t>[Threaded comment]
Your version of Excel allows you to read this threaded comment; however, any edits to it will get removed if the file is opened in a newer version of Excel. Learn more: https://go.microsoft.com/fwlink/?linkid=870924
Comment:
    The final $ amount is a little different than that of Table 1 Apportionment table. Is Table 1 Apportionment table developed with updated information from somewhere?</t>
      </text>
    </comment>
  </commentList>
</comments>
</file>

<file path=xl/sharedStrings.xml><?xml version="1.0" encoding="utf-8"?>
<sst xmlns="http://schemas.openxmlformats.org/spreadsheetml/2006/main" count="275" uniqueCount="123">
  <si>
    <t>Scroll down for a chart displaying this information</t>
  </si>
  <si>
    <t>PROGRAM</t>
  </si>
  <si>
    <t xml:space="preserve"> AMOUNT</t>
  </si>
  <si>
    <t>PERCENTAGE</t>
  </si>
  <si>
    <t>WASHINGTON METROPOLITAN AREA TRANSIT AUTHORITY ………………………………</t>
  </si>
  <si>
    <t>NEW STARTS…………………………………………………………………………………….</t>
  </si>
  <si>
    <t>RESEARCH AND TRANSIT COOPERATIVE RESEARCH………………………………….</t>
  </si>
  <si>
    <t>Table 1: FTA Appropriations for Fiscal Year 2020</t>
  </si>
  <si>
    <t>This table displays funding appropraited by Congress for FY 20. The amount of funding awarded in grants under these programs in FY 20 may be different from the appropriated amount shown here.</t>
  </si>
  <si>
    <t>METROPOLITAN PLANNING ………………………………………………………………………..</t>
  </si>
  <si>
    <t>STATEWIDE PLANNING ……………………………………………………………………………</t>
  </si>
  <si>
    <t>TRANSIT ORIENTRED DEVELOPMENT …………………………………………………………….</t>
  </si>
  <si>
    <t>URBANIZED AREA FORMULA …………………………………………………………………….</t>
  </si>
  <si>
    <t>ENHANCED MOBILITY OF SENIORS AND INDIVIDUALS WITH DISABILITIES ………………….</t>
  </si>
  <si>
    <t>RURAL AREA FORMULA …………………………………………………………………..</t>
  </si>
  <si>
    <t>RTAP (RURAL TRANSIT ASSISTANCE PROGRAM) ……………………………………………</t>
  </si>
  <si>
    <t>PUBLIC TRANSPORTATION ON INDIAN RESERVATIONS ………………………………………</t>
  </si>
  <si>
    <t>APPALACHIAN DEVELOPMENT PUBLIC TRANSPORTATION ASSISTANCE PROGRAM…………………………………………………………………………</t>
  </si>
  <si>
    <t>STATE OF GOOD REPAIR………………………………………………………………</t>
  </si>
  <si>
    <t>BUS AND BUS FACILITIES FORMULA …………………………………………………………..</t>
  </si>
  <si>
    <t>GROWING STATES AND HIGH DENSITY STATES FORMULA ……………………………….</t>
  </si>
  <si>
    <t>STATE SAFETY OVERSIGHT…...............................................................</t>
  </si>
  <si>
    <t xml:space="preserve">                                                                         TOTAL………………………………………………………………</t>
  </si>
  <si>
    <t>Table 1: FTA Appropriations for Fiscal Year 2021</t>
  </si>
  <si>
    <t>Source:</t>
  </si>
  <si>
    <t>https://www.transit.dot.gov/funding/apportionments/table-1-fy-2021-fta-appropriations-and-apportionments-grant-programs</t>
  </si>
  <si>
    <t>Downloaded FY 2021 Apportionment Table 1 from FTA website:</t>
  </si>
  <si>
    <t>Procedure:</t>
  </si>
  <si>
    <t>FEDERAL TRANSIT ADMINISTRATION</t>
  </si>
  <si>
    <t>TABLE 1</t>
  </si>
  <si>
    <t>FY 2021 FULL YEAR APPROPRIATIONS AND APPORTIONMENTS FOR GRANT PROGRAMS</t>
  </si>
  <si>
    <t>The total available amount for a program is based on funding authorized under The Fixing America's Surface Transportation Act (FAST) and The Consolidated Appropriations Act, 2021 (Pub. L. 116-260, Dec. 27, 2020).</t>
  </si>
  <si>
    <t>Section 5303 Metropolitan Transportation Planning Program</t>
  </si>
  <si>
    <t>Total FY 2021 Available</t>
  </si>
  <si>
    <t>Less FY 2021 Oversight (one half percent)</t>
  </si>
  <si>
    <t>Reapportioned Funds</t>
  </si>
  <si>
    <t>Total Available for Allocation</t>
  </si>
  <si>
    <t xml:space="preserve">Section 5304 Statewide Transportation Planning Program </t>
  </si>
  <si>
    <t>Transit Oriented Development Planning (Competitive pilot)</t>
  </si>
  <si>
    <t xml:space="preserve">Section 5307 Urbanized Area Formula Program </t>
  </si>
  <si>
    <t>Less FY 2021 Oversight (three-fourths percent)</t>
  </si>
  <si>
    <t>Less FY 2021 State Safety Oversight Program (one half percent)</t>
  </si>
  <si>
    <t>Less FY 2021 Ferry Competitive Program</t>
  </si>
  <si>
    <t>Section 5340 Growing States</t>
  </si>
  <si>
    <t>Section 5340 High Density States</t>
  </si>
  <si>
    <t>Section 5307 Passenger Ferry Grant Program</t>
  </si>
  <si>
    <t>Section 5329 State Safety Oversight Program</t>
  </si>
  <si>
    <t>Section 5310 Enhanced Mobility of Seniors and Individuals with Disabilities</t>
  </si>
  <si>
    <t>Less FY 2021 Oversight (one-half percent)</t>
  </si>
  <si>
    <t>Pilot Program for Innovative Coordinated Access and Mobility</t>
  </si>
  <si>
    <t>Section 5311 Rural Area Formula Program</t>
  </si>
  <si>
    <t>Section 5311(b)(3) Rural Transit Assistance Program (RTAP)</t>
  </si>
  <si>
    <t>Less Amount Reserved for National RTAP (15 percent)</t>
  </si>
  <si>
    <t>Section 5311(c)(1) Public Transportation on Indian Reservations Formula</t>
  </si>
  <si>
    <t>Section 5311(c)(1) Public Transportation on Indian Reservations Competitive</t>
  </si>
  <si>
    <t>Section 5311(c)(2) Appalachian Development Public Transportation Assistance Program</t>
  </si>
  <si>
    <t xml:space="preserve">Total Available for Allocation  </t>
  </si>
  <si>
    <t>Section 5312 Public Transportation Innovation--Transit Research</t>
  </si>
  <si>
    <t>Section 5312 Public Transportation Innovation--Component Testing</t>
  </si>
  <si>
    <t>Section 5312 Public Transportation Innovation--Transit Cooperative Research</t>
  </si>
  <si>
    <t>Section 5314 Technical Assistance and Workforce Development</t>
  </si>
  <si>
    <t xml:space="preserve">Section 5337 State of Good Repair </t>
  </si>
  <si>
    <t>Less FY 2021 Oversight (one percent)</t>
  </si>
  <si>
    <t>Total FY 2021 Available High Intensity Fixed Guideway Formula</t>
  </si>
  <si>
    <t>Total FY 2021 Available High Intensity Motorbus Formula</t>
  </si>
  <si>
    <t>Section 5339 Buses and Bus Facilities Formula</t>
  </si>
  <si>
    <t xml:space="preserve">Section 5339 Buses and Bus Facilities Competitive </t>
  </si>
  <si>
    <t>Less Section 5339(c) Low or No Emission Grants (Competitive)</t>
  </si>
  <si>
    <t>Section 5339(c) Low or No Emission Grants (Competitive)</t>
  </si>
  <si>
    <t>Competitive Grants to Eligible Entities to Assist Areas of Persistent Poverty</t>
  </si>
  <si>
    <t>Section 5309 Capital Investment Grants</t>
  </si>
  <si>
    <t>Less FY 2021 Oversight</t>
  </si>
  <si>
    <t>Washington Metropolitan Area Transit Authority (WMATA)</t>
  </si>
  <si>
    <t xml:space="preserve">TOTAL APPROPRIATION (Above Grant Programs) </t>
  </si>
  <si>
    <t xml:space="preserve">TOTAL APPORTIONMENT/ALLOCATION (Above Grant Programs) </t>
  </si>
  <si>
    <t>FY 2020 FULL YEAR APPROPRIATIONS AND APPORTIONMENTS FOR GRANT PROGRAMS</t>
  </si>
  <si>
    <t>The total available amount for a program is based on funding authorized under The Fixing America's Surface Transportation Act (FAST) and The Further Consolidated Appropriations Act, 2020 (Pub. L. 116-94, Dec. 20, 2019).</t>
  </si>
  <si>
    <t xml:space="preserve">FORMULA </t>
  </si>
  <si>
    <t>Total FY 2020 Available</t>
  </si>
  <si>
    <t>Less FY 2020 Oversight (one half percent)</t>
  </si>
  <si>
    <t>Less FY 2020 Oversight (three-fourths percent)</t>
  </si>
  <si>
    <t>Less FY 2020 State Safety Oversight Program (one half percent)</t>
  </si>
  <si>
    <t>Less FY 2020 Ferry Competitive Program</t>
  </si>
  <si>
    <t>Less FY 2020 Oversight (one-half percent)</t>
  </si>
  <si>
    <t>Section 5312(h) Public Transportation Innovation--Low or No Emission Bus Testing</t>
  </si>
  <si>
    <t>Less FY 2020 Oversight (one percent)</t>
  </si>
  <si>
    <t>Total FY 2020 Available High Intensity Fixed Guideway Formula</t>
  </si>
  <si>
    <t>Total FY 2020 Available High Intensity Motorbus Formula</t>
  </si>
  <si>
    <t>Less FY 2020 Oversight</t>
  </si>
  <si>
    <t>Urbanized Area Formula (less Section 5340)</t>
  </si>
  <si>
    <t>Rural Area Formula (less Section 5340)</t>
  </si>
  <si>
    <t>Section 5340 (Urban + Rural)</t>
  </si>
  <si>
    <t>Research</t>
  </si>
  <si>
    <t>Buses and Bus Facilities Formula and Competitive</t>
  </si>
  <si>
    <t xml:space="preserve">STATEWIDE TRANSPORTATION PLANNING PROGRAM </t>
  </si>
  <si>
    <t xml:space="preserve">URBANIZED AREA FORMULA PROGRAM </t>
  </si>
  <si>
    <t xml:space="preserve">STATE OF GOOD REPAIR </t>
  </si>
  <si>
    <t xml:space="preserve">METROPOLITAN TRANSPORTATION PLANNING PROGRAM </t>
  </si>
  <si>
    <t xml:space="preserve">TRANSIT ORIENTED DEVELOPMENT PLANNING </t>
  </si>
  <si>
    <t xml:space="preserve">PASSENGER FERRY GRANT PROGRAM </t>
  </si>
  <si>
    <t xml:space="preserve">ENHANCED MOBILITY OF SENIORS AND INDIVIDUALS WITH DISABILITIES </t>
  </si>
  <si>
    <t xml:space="preserve">PILOT PROGRAM FOR INNOVATIVE COORDINATED ACCESS AND MOBILITY </t>
  </si>
  <si>
    <t xml:space="preserve">RURAL AREA FORMULA PROGRAM </t>
  </si>
  <si>
    <t xml:space="preserve">RURAL TRANSIT ASSISTANCE PROGRAM (RTAP) </t>
  </si>
  <si>
    <t xml:space="preserve">PUBLIC TRANSPORTATION ON INDIAN RESERVATIONS </t>
  </si>
  <si>
    <t xml:space="preserve">APPALACHIAN DEVELOPMENT PUBLIC TRANSPORTATION ASSISTANCE </t>
  </si>
  <si>
    <t xml:space="preserve">PUBLIC TRANSPORTATION INNOVATION </t>
  </si>
  <si>
    <t xml:space="preserve">TECHNICAL ASSISTANCE AND WORKFORCE DEVELOPMENT </t>
  </si>
  <si>
    <t xml:space="preserve">BUSES AND BUS FACILITIES </t>
  </si>
  <si>
    <t xml:space="preserve">GROWING STATES AND HIGH DENSITY STATES </t>
  </si>
  <si>
    <t xml:space="preserve">AREAS OF PERSISTENT POVERTY </t>
  </si>
  <si>
    <t xml:space="preserve">CAPITAL INVESTMENT GRANTS </t>
  </si>
  <si>
    <t xml:space="preserve">WASHINGTON METROPOLITAN AREA TRANSIT AUTHORITY (WMATA) </t>
  </si>
  <si>
    <t xml:space="preserve">                                                                         TOTAL </t>
  </si>
  <si>
    <t>Urbanized Area Formula Program Less FY 2021 Ferry Competitive Program</t>
  </si>
  <si>
    <t>Public Transportation on Indian Reservations (Formula + Competitive)</t>
  </si>
  <si>
    <t>Public Transportation Innovation (Transit Research, Component Testing, and Transit Cooperative Research)</t>
  </si>
  <si>
    <t>Section 5340 Growing States and High Density States (Urban + Rural)</t>
  </si>
  <si>
    <t>• Use the percentage amount to create a graph showing how the funds are distributed among the programs.</t>
  </si>
  <si>
    <t>• Compile Statistical Summary Table 1 by using Apportionments Table 1. As Statistical Summary Table 1 is on appropriation amounts, bring in corresponding appropriation amounts from Apportionments Table 1.</t>
  </si>
  <si>
    <t>• Calculate the percent of the amount apportioned to each program.</t>
  </si>
  <si>
    <t>This table displays funding appropriated by Congress for FY 21. The amount of funding awarded in grants under these programs in FY 21 may be different from the appropriated amount shown here.</t>
  </si>
  <si>
    <t>• Copied over FTA FY 2021 Apportionment Table 1 into this Excel file as sheet "Apportionments Table 1 (FY 21)" (reference document, downloaded from source above)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</si>
</sst>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164" formatCode="_(&quot;$&quot;* #,##0_);_(&quot;$&quot;* \(#,##0\);_(&quot;$&quot;* &quot;-&quot;??_);_(@_)"/>
    <numFmt numFmtId="165" formatCode="&quot;$&quot;#,##0"/>
    <numFmt numFmtId="166" formatCode="0.0%"/>
    <numFmt numFmtId="167" formatCode="@*."/>
  </numFmts>
  <fonts count="29" x14ac:knownFonts="1">
    <font>
      <sz val="11"/>
      <color theme="1"/>
      <name val="Calibri"/>
      <family val="2"/>
      <scheme val="minor"/>
    </font>
    <font>
      <sz val="11"/>
      <color theme="1"/>
      <name val="Calibri"/>
      <family val="2"/>
      <scheme val="minor"/>
    </font>
    <font>
      <sz val="11"/>
      <color rgb="FFFF0000"/>
      <name val="Calibri"/>
      <family val="2"/>
      <scheme val="minor"/>
    </font>
    <font>
      <b/>
      <sz val="14"/>
      <name val="Arial"/>
      <family val="2"/>
    </font>
    <font>
      <sz val="14"/>
      <color theme="1"/>
      <name val="Arial"/>
      <family val="2"/>
    </font>
    <font>
      <b/>
      <sz val="14"/>
      <color theme="1"/>
      <name val="Arial"/>
      <family val="2"/>
    </font>
    <font>
      <sz val="14"/>
      <color rgb="FFFF0000"/>
      <name val="Arial"/>
      <family val="2"/>
    </font>
    <font>
      <b/>
      <sz val="16"/>
      <name val="Arial"/>
      <family val="2"/>
    </font>
    <font>
      <sz val="12"/>
      <color theme="1"/>
      <name val="Calibri"/>
      <family val="2"/>
      <scheme val="minor"/>
    </font>
    <font>
      <b/>
      <i/>
      <sz val="12"/>
      <name val="Calibri"/>
      <family val="2"/>
      <scheme val="minor"/>
    </font>
    <font>
      <i/>
      <sz val="11"/>
      <name val="Calibri"/>
      <family val="2"/>
      <scheme val="minor"/>
    </font>
    <font>
      <b/>
      <sz val="12"/>
      <color theme="1"/>
      <name val="Arial"/>
      <family val="2"/>
    </font>
    <font>
      <b/>
      <sz val="11"/>
      <color theme="1"/>
      <name val="Calibri"/>
      <family val="2"/>
      <scheme val="minor"/>
    </font>
    <font>
      <b/>
      <sz val="16"/>
      <color theme="1"/>
      <name val="Arial"/>
      <family val="2"/>
    </font>
    <font>
      <sz val="11"/>
      <name val="Arial"/>
      <family val="2"/>
    </font>
    <font>
      <sz val="16"/>
      <name val="Helvetica"/>
      <family val="2"/>
    </font>
    <font>
      <b/>
      <sz val="14"/>
      <color rgb="FFFF0000"/>
      <name val="Arial"/>
      <family val="2"/>
    </font>
    <font>
      <b/>
      <u/>
      <sz val="14"/>
      <color theme="1"/>
      <name val="Arial"/>
      <family val="2"/>
    </font>
    <font>
      <b/>
      <u/>
      <sz val="14"/>
      <name val="Arial"/>
      <family val="2"/>
    </font>
    <font>
      <sz val="14"/>
      <name val="Arial"/>
      <family val="2"/>
    </font>
    <font>
      <sz val="11"/>
      <name val="Calibri"/>
      <family val="2"/>
      <scheme val="minor"/>
    </font>
    <font>
      <sz val="14"/>
      <color rgb="FF000000"/>
      <name val="Arial"/>
      <family val="2"/>
    </font>
    <font>
      <b/>
      <u/>
      <sz val="14"/>
      <color rgb="FFFF0000"/>
      <name val="Arial"/>
      <family val="2"/>
    </font>
    <font>
      <b/>
      <u/>
      <sz val="11"/>
      <name val="Calibri"/>
      <family val="2"/>
      <scheme val="minor"/>
    </font>
    <font>
      <i/>
      <sz val="14"/>
      <name val="Arial"/>
      <family val="2"/>
    </font>
    <font>
      <u/>
      <sz val="14"/>
      <name val="Arial"/>
      <family val="2"/>
    </font>
    <font>
      <u/>
      <sz val="11"/>
      <color theme="1"/>
      <name val="Calibri"/>
      <family val="2"/>
      <scheme val="minor"/>
    </font>
    <font>
      <u/>
      <sz val="11"/>
      <name val="Calibri"/>
      <family val="2"/>
      <scheme val="minor"/>
    </font>
    <font>
      <i/>
      <sz val="11"/>
      <color theme="1"/>
      <name val="Arial"/>
      <family val="2"/>
    </font>
  </fonts>
  <fills count="3">
    <fill>
      <patternFill patternType="none"/>
    </fill>
    <fill>
      <patternFill patternType="gray125"/>
    </fill>
    <fill>
      <patternFill patternType="solid">
        <fgColor rgb="FFFFFF00"/>
        <bgColor indexed="64"/>
      </patternFill>
    </fill>
  </fills>
  <borders count="51">
    <border>
      <left/>
      <right/>
      <top/>
      <bottom/>
      <diagonal/>
    </border>
    <border>
      <left style="medium">
        <color indexed="64"/>
      </left>
      <right/>
      <top/>
      <bottom style="medium">
        <color indexed="64"/>
      </bottom>
      <diagonal/>
    </border>
    <border>
      <left/>
      <right/>
      <top/>
      <bottom style="medium">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medium">
        <color indexed="64"/>
      </left>
      <right style="thin">
        <color theme="0" tint="-0.34998626667073579"/>
      </right>
      <top style="medium">
        <color indexed="64"/>
      </top>
      <bottom style="double">
        <color indexed="64"/>
      </bottom>
      <diagonal/>
    </border>
    <border>
      <left style="thin">
        <color theme="0" tint="-0.34998626667073579"/>
      </left>
      <right/>
      <top style="medium">
        <color indexed="64"/>
      </top>
      <bottom style="double">
        <color indexed="64"/>
      </bottom>
      <diagonal/>
    </border>
    <border>
      <left/>
      <right style="thin">
        <color theme="0" tint="-0.34998626667073579"/>
      </right>
      <top style="thin">
        <color theme="0" tint="-0.34998626667073579"/>
      </top>
      <bottom style="thin">
        <color theme="0" tint="-0.34998626667073579"/>
      </bottom>
      <diagonal/>
    </border>
    <border>
      <left/>
      <right/>
      <top style="thin">
        <color theme="0" tint="-0.34998626667073579"/>
      </top>
      <bottom/>
      <diagonal/>
    </border>
    <border>
      <left/>
      <right style="thin">
        <color theme="0" tint="-0.14996795556505021"/>
      </right>
      <top style="thin">
        <color theme="0" tint="-0.14996795556505021"/>
      </top>
      <bottom style="thin">
        <color theme="0" tint="-0.14996795556505021"/>
      </bottom>
      <diagonal/>
    </border>
    <border>
      <left style="thin">
        <color theme="0" tint="-0.34998626667073579"/>
      </left>
      <right/>
      <top style="thin">
        <color theme="0" tint="-0.34998626667073579"/>
      </top>
      <bottom style="thin">
        <color theme="0" tint="-0.34998626667073579"/>
      </bottom>
      <diagonal/>
    </border>
    <border>
      <left style="thin">
        <color theme="0" tint="-0.34998626667073579"/>
      </left>
      <right/>
      <top style="thin">
        <color theme="0" tint="-0.34998626667073579"/>
      </top>
      <bottom/>
      <diagonal/>
    </border>
    <border>
      <left/>
      <right style="thin">
        <color theme="0" tint="-0.34998626667073579"/>
      </right>
      <top style="thin">
        <color theme="0" tint="-0.34998626667073579"/>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8"/>
      </top>
      <bottom/>
      <diagonal/>
    </border>
    <border>
      <left style="medium">
        <color indexed="64"/>
      </left>
      <right style="thin">
        <color theme="0" tint="-0.14996795556505021"/>
      </right>
      <top style="thin">
        <color theme="0" tint="-0.14996795556505021"/>
      </top>
      <bottom style="thin">
        <color theme="0" tint="-0.14996795556505021"/>
      </bottom>
      <diagonal/>
    </border>
    <border>
      <left style="thin">
        <color theme="0" tint="-0.14996795556505021"/>
      </left>
      <right style="medium">
        <color indexed="64"/>
      </right>
      <top style="thin">
        <color theme="0" tint="-0.14996795556505021"/>
      </top>
      <bottom style="thin">
        <color theme="0" tint="-0.14996795556505021"/>
      </bottom>
      <diagonal/>
    </border>
    <border>
      <left style="thin">
        <color theme="0" tint="-0.14996795556505021"/>
      </left>
      <right style="medium">
        <color indexed="64"/>
      </right>
      <top style="thin">
        <color theme="0" tint="-0.14996795556505021"/>
      </top>
      <bottom style="thin">
        <color indexed="64"/>
      </bottom>
      <diagonal/>
    </border>
    <border>
      <left style="thin">
        <color theme="0" tint="-0.14996795556505021"/>
      </left>
      <right style="medium">
        <color indexed="64"/>
      </right>
      <top/>
      <bottom style="thin">
        <color theme="0" tint="-0.14996795556505021"/>
      </bottom>
      <diagonal/>
    </border>
    <border>
      <left/>
      <right style="medium">
        <color indexed="64"/>
      </right>
      <top style="thin">
        <color indexed="64"/>
      </top>
      <bottom/>
      <diagonal/>
    </border>
    <border>
      <left style="thin">
        <color theme="0" tint="-0.14996795556505021"/>
      </left>
      <right style="medium">
        <color indexed="64"/>
      </right>
      <top style="thin">
        <color theme="0" tint="-0.14996795556505021"/>
      </top>
      <bottom/>
      <diagonal/>
    </border>
    <border>
      <left style="thin">
        <color theme="0" tint="-0.14996795556505021"/>
      </left>
      <right/>
      <top style="thin">
        <color theme="0" tint="-0.14996795556505021"/>
      </top>
      <bottom style="thin">
        <color theme="0" tint="-0.14996795556505021"/>
      </bottom>
      <diagonal/>
    </border>
    <border>
      <left style="thin">
        <color theme="0" tint="-0.14993743705557422"/>
      </left>
      <right style="medium">
        <color indexed="64"/>
      </right>
      <top style="thin">
        <color theme="0" tint="-0.14993743705557422"/>
      </top>
      <bottom/>
      <diagonal/>
    </border>
    <border>
      <left style="thin">
        <color theme="0" tint="-0.14993743705557422"/>
      </left>
      <right style="medium">
        <color indexed="64"/>
      </right>
      <top/>
      <bottom style="thin">
        <color indexed="64"/>
      </bottom>
      <diagonal/>
    </border>
    <border>
      <left style="thin">
        <color theme="0" tint="-0.14993743705557422"/>
      </left>
      <right style="medium">
        <color indexed="64"/>
      </right>
      <top/>
      <bottom style="thin">
        <color theme="0" tint="-0.14993743705557422"/>
      </bottom>
      <diagonal/>
    </border>
    <border>
      <left style="medium">
        <color indexed="64"/>
      </left>
      <right style="thin">
        <color theme="0" tint="-0.14996795556505021"/>
      </right>
      <top style="thin">
        <color theme="0" tint="-0.14996795556505021"/>
      </top>
      <bottom/>
      <diagonal/>
    </border>
    <border>
      <left style="thin">
        <color theme="0" tint="-0.14996795556505021"/>
      </left>
      <right style="thin">
        <color theme="0" tint="-0.14996795556505021"/>
      </right>
      <top style="thin">
        <color theme="0" tint="-0.14996795556505021"/>
      </top>
      <bottom/>
      <diagonal/>
    </border>
    <border>
      <left style="thin">
        <color theme="0" tint="-0.14996795556505021"/>
      </left>
      <right/>
      <top style="thin">
        <color theme="0" tint="-0.14996795556505021"/>
      </top>
      <bottom/>
      <diagonal/>
    </border>
    <border>
      <left style="thin">
        <color theme="0" tint="-0.14993743705557422"/>
      </left>
      <right style="medium">
        <color indexed="64"/>
      </right>
      <top style="thin">
        <color theme="0" tint="-0.14993743705557422"/>
      </top>
      <bottom style="thin">
        <color theme="0" tint="-0.14993743705557422"/>
      </bottom>
      <diagonal/>
    </border>
    <border>
      <left style="thin">
        <color theme="0" tint="-0.14996795556505021"/>
      </left>
      <right style="medium">
        <color indexed="64"/>
      </right>
      <top style="thin">
        <color theme="0" tint="-0.14993743705557422"/>
      </top>
      <bottom style="thin">
        <color auto="1"/>
      </bottom>
      <diagonal/>
    </border>
    <border>
      <left/>
      <right style="thin">
        <color theme="0" tint="-0.14996795556505021"/>
      </right>
      <top style="thin">
        <color theme="0" tint="-0.14996795556505021"/>
      </top>
      <bottom style="thin">
        <color theme="0" tint="-0.14993743705557422"/>
      </bottom>
      <diagonal/>
    </border>
    <border>
      <left style="thin">
        <color theme="0" tint="-0.14996795556505021"/>
      </left>
      <right style="thin">
        <color theme="0" tint="-0.14996795556505021"/>
      </right>
      <top style="thin">
        <color theme="0" tint="-0.14996795556505021"/>
      </top>
      <bottom style="thin">
        <color theme="0" tint="-0.14993743705557422"/>
      </bottom>
      <diagonal/>
    </border>
    <border>
      <left style="medium">
        <color indexed="64"/>
      </left>
      <right style="thin">
        <color theme="0" tint="-0.14996795556505021"/>
      </right>
      <top/>
      <bottom/>
      <diagonal/>
    </border>
    <border>
      <left style="thin">
        <color theme="0" tint="-0.14996795556505021"/>
      </left>
      <right style="thin">
        <color theme="0" tint="-0.14996795556505021"/>
      </right>
      <top/>
      <bottom/>
      <diagonal/>
    </border>
    <border>
      <left style="thin">
        <color theme="0" tint="-0.14996795556505021"/>
      </left>
      <right style="medium">
        <color indexed="64"/>
      </right>
      <top/>
      <bottom style="thin">
        <color indexed="64"/>
      </bottom>
      <diagonal/>
    </border>
    <border>
      <left style="medium">
        <color indexed="64"/>
      </left>
      <right style="thin">
        <color theme="0" tint="-0.14996795556505021"/>
      </right>
      <top style="thin">
        <color theme="0" tint="-0.14996795556505021"/>
      </top>
      <bottom style="medium">
        <color indexed="64"/>
      </bottom>
      <diagonal/>
    </border>
    <border>
      <left style="thin">
        <color theme="0" tint="-0.14996795556505021"/>
      </left>
      <right style="thin">
        <color theme="0" tint="-0.14996795556505021"/>
      </right>
      <top style="thin">
        <color theme="0" tint="-0.14996795556505021"/>
      </top>
      <bottom style="medium">
        <color indexed="64"/>
      </bottom>
      <diagonal/>
    </border>
    <border>
      <left style="thin">
        <color theme="0" tint="-0.14996795556505021"/>
      </left>
      <right style="medium">
        <color indexed="64"/>
      </right>
      <top style="thin">
        <color theme="0" tint="-0.14996795556505021"/>
      </top>
      <bottom style="medium">
        <color indexed="64"/>
      </bottom>
      <diagonal/>
    </border>
  </borders>
  <cellStyleXfs count="2">
    <xf numFmtId="0" fontId="0" fillId="0" borderId="0"/>
    <xf numFmtId="44" fontId="1" fillId="0" borderId="0" applyFont="0" applyFill="0" applyBorder="0" applyAlignment="0" applyProtection="0"/>
  </cellStyleXfs>
  <cellXfs count="187">
    <xf numFmtId="0" fontId="0" fillId="0" borderId="0" xfId="0"/>
    <xf numFmtId="0" fontId="3" fillId="0" borderId="0" xfId="0" applyFont="1" applyFill="1" applyBorder="1" applyAlignment="1" applyProtection="1">
      <alignment vertical="center"/>
    </xf>
    <xf numFmtId="0" fontId="9" fillId="0" borderId="4" xfId="0" applyFont="1" applyBorder="1" applyAlignment="1">
      <alignment horizontal="left"/>
    </xf>
    <xf numFmtId="0" fontId="11" fillId="0" borderId="6" xfId="0" applyFont="1" applyBorder="1"/>
    <xf numFmtId="165" fontId="11" fillId="0" borderId="7" xfId="0" applyNumberFormat="1" applyFont="1" applyBorder="1" applyAlignment="1">
      <alignment horizontal="right"/>
    </xf>
    <xf numFmtId="0" fontId="7" fillId="0" borderId="4" xfId="0" applyFont="1" applyBorder="1" applyAlignment="1">
      <alignment horizontal="left"/>
    </xf>
    <xf numFmtId="0" fontId="8" fillId="0" borderId="4" xfId="0" applyFont="1" applyBorder="1" applyAlignment="1"/>
    <xf numFmtId="0" fontId="0" fillId="0" borderId="8" xfId="0" applyBorder="1" applyAlignment="1"/>
    <xf numFmtId="0" fontId="0" fillId="0" borderId="4" xfId="0" applyBorder="1" applyAlignment="1"/>
    <xf numFmtId="0" fontId="0" fillId="0" borderId="5" xfId="0" applyBorder="1" applyAlignment="1"/>
    <xf numFmtId="0" fontId="0" fillId="0" borderId="0" xfId="0" applyFont="1" applyFill="1" applyAlignment="1"/>
    <xf numFmtId="0" fontId="0" fillId="0" borderId="0" xfId="0" applyFill="1" applyAlignment="1"/>
    <xf numFmtId="0" fontId="0" fillId="0" borderId="3" xfId="0" applyFill="1" applyBorder="1" applyAlignment="1"/>
    <xf numFmtId="164" fontId="6" fillId="0" borderId="0" xfId="1" applyNumberFormat="1" applyFont="1" applyFill="1" applyBorder="1" applyAlignment="1" applyProtection="1">
      <alignment horizontal="right" vertical="center"/>
    </xf>
    <xf numFmtId="164" fontId="4" fillId="0" borderId="0" xfId="1" applyNumberFormat="1" applyFont="1" applyFill="1" applyBorder="1" applyAlignment="1" applyProtection="1">
      <alignment horizontal="right"/>
    </xf>
    <xf numFmtId="0" fontId="0" fillId="0" borderId="10" xfId="0" applyFill="1" applyBorder="1" applyAlignment="1"/>
    <xf numFmtId="0" fontId="8" fillId="0" borderId="11" xfId="0" applyFont="1" applyBorder="1" applyAlignment="1">
      <alignment horizontal="right"/>
    </xf>
    <xf numFmtId="164" fontId="4" fillId="0" borderId="0" xfId="1" applyNumberFormat="1" applyFont="1" applyFill="1" applyBorder="1" applyAlignment="1" applyProtection="1">
      <alignment horizontal="right"/>
      <protection locked="0"/>
    </xf>
    <xf numFmtId="3" fontId="4" fillId="0" borderId="0" xfId="0" applyNumberFormat="1" applyFont="1" applyFill="1" applyBorder="1" applyAlignment="1" applyProtection="1">
      <alignment horizontal="right"/>
    </xf>
    <xf numFmtId="164" fontId="4" fillId="0" borderId="0" xfId="1" applyNumberFormat="1" applyFont="1" applyFill="1" applyBorder="1" applyAlignment="1">
      <alignment horizontal="right"/>
    </xf>
    <xf numFmtId="164" fontId="2" fillId="0" borderId="0" xfId="1" applyNumberFormat="1" applyFont="1" applyFill="1" applyBorder="1" applyAlignment="1">
      <alignment horizontal="right"/>
    </xf>
    <xf numFmtId="0" fontId="0" fillId="0" borderId="0" xfId="0" applyFill="1" applyBorder="1" applyAlignment="1"/>
    <xf numFmtId="0" fontId="11" fillId="0" borderId="0" xfId="0" applyFont="1" applyFill="1" applyAlignment="1"/>
    <xf numFmtId="3" fontId="11" fillId="0" borderId="0" xfId="0" applyNumberFormat="1" applyFont="1" applyFill="1" applyAlignment="1"/>
    <xf numFmtId="0" fontId="11" fillId="0" borderId="10" xfId="0" applyFont="1" applyFill="1" applyBorder="1" applyAlignment="1"/>
    <xf numFmtId="3" fontId="11" fillId="0" borderId="10" xfId="0" applyNumberFormat="1" applyFont="1" applyFill="1" applyBorder="1" applyAlignment="1"/>
    <xf numFmtId="0" fontId="11" fillId="0" borderId="0" xfId="0" applyFont="1" applyFill="1" applyBorder="1" applyAlignment="1"/>
    <xf numFmtId="164" fontId="4" fillId="0" borderId="0" xfId="1" applyNumberFormat="1" applyFont="1" applyFill="1" applyBorder="1" applyAlignment="1">
      <alignment horizontal="right" wrapText="1"/>
    </xf>
    <xf numFmtId="0" fontId="11" fillId="0" borderId="16" xfId="0" applyFont="1" applyBorder="1" applyAlignment="1">
      <alignment horizontal="right"/>
    </xf>
    <xf numFmtId="0" fontId="5" fillId="0" borderId="1" xfId="0" applyFont="1" applyBorder="1"/>
    <xf numFmtId="0" fontId="11" fillId="0" borderId="0" xfId="0" applyFont="1" applyFill="1" applyAlignment="1">
      <alignment wrapText="1"/>
    </xf>
    <xf numFmtId="0" fontId="4" fillId="0" borderId="8" xfId="0" applyFont="1" applyBorder="1" applyAlignment="1"/>
    <xf numFmtId="0" fontId="4" fillId="0" borderId="14" xfId="0" applyFont="1" applyFill="1" applyBorder="1" applyAlignment="1"/>
    <xf numFmtId="0" fontId="4" fillId="0" borderId="0" xfId="0" applyFont="1" applyFill="1" applyAlignment="1"/>
    <xf numFmtId="164" fontId="5" fillId="0" borderId="2" xfId="1" applyNumberFormat="1" applyFont="1" applyFill="1" applyBorder="1" applyAlignment="1">
      <alignment horizontal="right"/>
    </xf>
    <xf numFmtId="166" fontId="5" fillId="0" borderId="15" xfId="0" applyNumberFormat="1" applyFont="1" applyFill="1" applyBorder="1" applyAlignment="1"/>
    <xf numFmtId="166" fontId="4" fillId="0" borderId="14" xfId="0" applyNumberFormat="1" applyFont="1" applyFill="1" applyBorder="1" applyAlignment="1"/>
    <xf numFmtId="0" fontId="12" fillId="0" borderId="0" xfId="0" applyFont="1"/>
    <xf numFmtId="0" fontId="0" fillId="0" borderId="0" xfId="0" applyAlignment="1">
      <alignment vertical="center"/>
    </xf>
    <xf numFmtId="0" fontId="15" fillId="0" borderId="0" xfId="0" applyFont="1"/>
    <xf numFmtId="0" fontId="5" fillId="0" borderId="17" xfId="0" applyFont="1" applyBorder="1" applyAlignment="1">
      <alignment horizontal="center" vertical="center"/>
    </xf>
    <xf numFmtId="0" fontId="5" fillId="0" borderId="18" xfId="0" applyFont="1" applyBorder="1" applyAlignment="1">
      <alignment horizontal="center" vertical="center"/>
    </xf>
    <xf numFmtId="164" fontId="16" fillId="0" borderId="19" xfId="1" applyNumberFormat="1" applyFont="1" applyFill="1" applyBorder="1" applyAlignment="1" applyProtection="1">
      <alignment horizontal="center" vertical="center"/>
    </xf>
    <xf numFmtId="0" fontId="4" fillId="0" borderId="24" xfId="0" applyFont="1" applyBorder="1"/>
    <xf numFmtId="0" fontId="4" fillId="0" borderId="0" xfId="0" applyFont="1"/>
    <xf numFmtId="164" fontId="4" fillId="0" borderId="25" xfId="1" applyNumberFormat="1" applyFont="1" applyFill="1" applyBorder="1" applyProtection="1"/>
    <xf numFmtId="164" fontId="0" fillId="0" borderId="0" xfId="0" applyNumberFormat="1"/>
    <xf numFmtId="164" fontId="4" fillId="0" borderId="25" xfId="1" applyNumberFormat="1" applyFont="1" applyFill="1" applyBorder="1"/>
    <xf numFmtId="164" fontId="4" fillId="0" borderId="26" xfId="1" applyNumberFormat="1" applyFont="1" applyFill="1" applyBorder="1"/>
    <xf numFmtId="164" fontId="4" fillId="0" borderId="25" xfId="1" applyNumberFormat="1" applyFont="1" applyFill="1" applyBorder="1" applyProtection="1">
      <protection locked="0"/>
    </xf>
    <xf numFmtId="164" fontId="4" fillId="0" borderId="27" xfId="1" applyNumberFormat="1" applyFont="1" applyFill="1" applyBorder="1" applyProtection="1"/>
    <xf numFmtId="37" fontId="18" fillId="0" borderId="24" xfId="0" applyNumberFormat="1" applyFont="1" applyBorder="1"/>
    <xf numFmtId="0" fontId="19" fillId="0" borderId="0" xfId="0" applyFont="1"/>
    <xf numFmtId="0" fontId="20" fillId="0" borderId="24" xfId="0" applyFont="1" applyBorder="1"/>
    <xf numFmtId="164" fontId="4" fillId="0" borderId="26" xfId="1" applyNumberFormat="1" applyFont="1" applyFill="1" applyBorder="1" applyProtection="1"/>
    <xf numFmtId="0" fontId="19" fillId="0" borderId="24" xfId="0" applyFont="1" applyBorder="1"/>
    <xf numFmtId="0" fontId="18" fillId="0" borderId="24" xfId="0" applyFont="1" applyBorder="1"/>
    <xf numFmtId="164" fontId="6" fillId="0" borderId="25" xfId="1" applyNumberFormat="1" applyFont="1" applyFill="1" applyBorder="1" applyProtection="1"/>
    <xf numFmtId="0" fontId="20" fillId="0" borderId="0" xfId="0" applyFont="1"/>
    <xf numFmtId="165" fontId="0" fillId="0" borderId="0" xfId="0" applyNumberFormat="1"/>
    <xf numFmtId="164" fontId="12" fillId="0" borderId="0" xfId="0" applyNumberFormat="1" applyFont="1"/>
    <xf numFmtId="3" fontId="12" fillId="0" borderId="3" xfId="0" applyNumberFormat="1" applyFont="1" applyBorder="1"/>
    <xf numFmtId="0" fontId="0" fillId="0" borderId="3" xfId="0" applyBorder="1"/>
    <xf numFmtId="164" fontId="22" fillId="0" borderId="25" xfId="1" applyNumberFormat="1" applyFont="1" applyFill="1" applyBorder="1" applyAlignment="1">
      <alignment wrapText="1"/>
    </xf>
    <xf numFmtId="0" fontId="19" fillId="0" borderId="28" xfId="0" applyFont="1" applyBorder="1"/>
    <xf numFmtId="0" fontId="19" fillId="0" borderId="3" xfId="0" applyFont="1" applyBorder="1"/>
    <xf numFmtId="164" fontId="4" fillId="0" borderId="29" xfId="1" applyNumberFormat="1" applyFont="1" applyFill="1" applyBorder="1" applyProtection="1"/>
    <xf numFmtId="164" fontId="4" fillId="0" borderId="31" xfId="1" applyNumberFormat="1" applyFont="1" applyFill="1" applyBorder="1" applyProtection="1"/>
    <xf numFmtId="0" fontId="18" fillId="0" borderId="28" xfId="0" applyFont="1" applyBorder="1"/>
    <xf numFmtId="164" fontId="6" fillId="0" borderId="29" xfId="1" applyNumberFormat="1" applyFont="1" applyFill="1" applyBorder="1" applyProtection="1"/>
    <xf numFmtId="164" fontId="4" fillId="0" borderId="32" xfId="1" applyNumberFormat="1" applyFont="1" applyFill="1" applyBorder="1" applyProtection="1"/>
    <xf numFmtId="164" fontId="6" fillId="0" borderId="25" xfId="1" applyNumberFormat="1" applyFont="1" applyFill="1" applyBorder="1"/>
    <xf numFmtId="44" fontId="0" fillId="0" borderId="3" xfId="0" applyNumberFormat="1" applyBorder="1"/>
    <xf numFmtId="0" fontId="20" fillId="0" borderId="0" xfId="0" applyFont="1" applyAlignment="1">
      <alignment wrapText="1"/>
    </xf>
    <xf numFmtId="0" fontId="24" fillId="0" borderId="0" xfId="0" applyFont="1"/>
    <xf numFmtId="0" fontId="23" fillId="0" borderId="3" xfId="0" applyFont="1" applyBorder="1"/>
    <xf numFmtId="0" fontId="23" fillId="0" borderId="3" xfId="0" applyFont="1" applyBorder="1" applyAlignment="1">
      <alignment wrapText="1"/>
    </xf>
    <xf numFmtId="0" fontId="25" fillId="0" borderId="3" xfId="0" applyFont="1" applyBorder="1"/>
    <xf numFmtId="164" fontId="6" fillId="0" borderId="29" xfId="1" applyNumberFormat="1" applyFont="1" applyFill="1" applyBorder="1"/>
    <xf numFmtId="0" fontId="25" fillId="0" borderId="0" xfId="0" applyFont="1"/>
    <xf numFmtId="0" fontId="4" fillId="0" borderId="28" xfId="0" applyFont="1" applyBorder="1"/>
    <xf numFmtId="0" fontId="4" fillId="0" borderId="3" xfId="0" applyFont="1" applyBorder="1"/>
    <xf numFmtId="0" fontId="17" fillId="0" borderId="28" xfId="0" applyFont="1" applyBorder="1"/>
    <xf numFmtId="0" fontId="26" fillId="0" borderId="3" xfId="0" applyFont="1" applyBorder="1"/>
    <xf numFmtId="164" fontId="6" fillId="0" borderId="33" xfId="1" applyNumberFormat="1" applyFont="1" applyFill="1" applyBorder="1" applyProtection="1"/>
    <xf numFmtId="0" fontId="19" fillId="0" borderId="34" xfId="0" applyFont="1" applyBorder="1"/>
    <xf numFmtId="164" fontId="19" fillId="0" borderId="25" xfId="1" applyNumberFormat="1" applyFont="1" applyFill="1" applyBorder="1" applyProtection="1"/>
    <xf numFmtId="164" fontId="4" fillId="0" borderId="36" xfId="1" applyNumberFormat="1" applyFont="1" applyFill="1" applyBorder="1" applyProtection="1"/>
    <xf numFmtId="164" fontId="4" fillId="0" borderId="37" xfId="1" applyNumberFormat="1" applyFont="1" applyFill="1" applyBorder="1" applyProtection="1"/>
    <xf numFmtId="0" fontId="19" fillId="0" borderId="38" xfId="0" applyFont="1" applyBorder="1"/>
    <xf numFmtId="0" fontId="19" fillId="0" borderId="39" xfId="0" applyFont="1" applyBorder="1"/>
    <xf numFmtId="0" fontId="19" fillId="0" borderId="40" xfId="0" applyFont="1" applyBorder="1"/>
    <xf numFmtId="164" fontId="1" fillId="0" borderId="41" xfId="1" applyNumberFormat="1" applyFont="1" applyFill="1" applyBorder="1"/>
    <xf numFmtId="0" fontId="27" fillId="0" borderId="3" xfId="0" applyFont="1" applyBorder="1"/>
    <xf numFmtId="164" fontId="4" fillId="0" borderId="42" xfId="1" applyNumberFormat="1" applyFont="1" applyFill="1" applyBorder="1"/>
    <xf numFmtId="164" fontId="4" fillId="0" borderId="37" xfId="1" applyNumberFormat="1" applyFont="1" applyFill="1" applyBorder="1"/>
    <xf numFmtId="0" fontId="18" fillId="0" borderId="0" xfId="0" applyFont="1"/>
    <xf numFmtId="0" fontId="19" fillId="0" borderId="43" xfId="0" applyFont="1" applyBorder="1"/>
    <xf numFmtId="0" fontId="19" fillId="0" borderId="44" xfId="0" applyFont="1" applyBorder="1"/>
    <xf numFmtId="164" fontId="19" fillId="0" borderId="25" xfId="1" applyNumberFormat="1" applyFont="1" applyFill="1" applyBorder="1"/>
    <xf numFmtId="0" fontId="19" fillId="0" borderId="45" xfId="0" applyFont="1" applyBorder="1"/>
    <xf numFmtId="0" fontId="19" fillId="0" borderId="46" xfId="0" applyFont="1" applyBorder="1"/>
    <xf numFmtId="0" fontId="20" fillId="0" borderId="48" xfId="0" applyFont="1" applyBorder="1"/>
    <xf numFmtId="0" fontId="20" fillId="0" borderId="49" xfId="0" applyFont="1" applyBorder="1"/>
    <xf numFmtId="164" fontId="20" fillId="0" borderId="50" xfId="1" applyNumberFormat="1" applyFont="1" applyFill="1" applyBorder="1"/>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16" fillId="0" borderId="23" xfId="0" applyFont="1" applyBorder="1" applyAlignment="1">
      <alignment horizontal="center" vertical="center"/>
    </xf>
    <xf numFmtId="164" fontId="19" fillId="0" borderId="25" xfId="1" applyNumberFormat="1" applyFont="1" applyFill="1" applyBorder="1" applyAlignment="1" applyProtection="1"/>
    <xf numFmtId="164" fontId="19" fillId="0" borderId="27" xfId="1" applyNumberFormat="1" applyFont="1" applyFill="1" applyBorder="1" applyProtection="1"/>
    <xf numFmtId="164" fontId="19" fillId="0" borderId="26" xfId="1" applyNumberFormat="1" applyFont="1" applyFill="1" applyBorder="1" applyProtection="1"/>
    <xf numFmtId="0" fontId="5" fillId="0" borderId="17" xfId="0" applyFont="1" applyBorder="1" applyAlignment="1">
      <alignment vertical="center"/>
    </xf>
    <xf numFmtId="0" fontId="5" fillId="0" borderId="18" xfId="0" applyFont="1" applyBorder="1" applyAlignment="1">
      <alignment vertical="center"/>
    </xf>
    <xf numFmtId="164" fontId="3" fillId="0" borderId="19" xfId="1" applyNumberFormat="1" applyFont="1" applyFill="1" applyBorder="1" applyAlignment="1" applyProtection="1">
      <alignment vertical="center"/>
    </xf>
    <xf numFmtId="0" fontId="5" fillId="0" borderId="1" xfId="0" applyFont="1" applyBorder="1" applyAlignment="1">
      <alignment horizontal="left" vertical="center"/>
    </xf>
    <xf numFmtId="0" fontId="5" fillId="0" borderId="2" xfId="0" applyFont="1" applyBorder="1" applyAlignment="1">
      <alignment horizontal="left" vertical="center" wrapText="1"/>
    </xf>
    <xf numFmtId="164" fontId="3" fillId="0" borderId="20" xfId="1" applyNumberFormat="1" applyFont="1" applyFill="1" applyBorder="1" applyAlignment="1" applyProtection="1">
      <alignment vertical="center"/>
    </xf>
    <xf numFmtId="0" fontId="3" fillId="0" borderId="0" xfId="0" applyFont="1" applyAlignment="1">
      <alignment vertical="center"/>
    </xf>
    <xf numFmtId="164" fontId="16" fillId="0" borderId="0" xfId="1" applyNumberFormat="1" applyFont="1" applyFill="1" applyBorder="1" applyAlignment="1" applyProtection="1">
      <alignment vertical="center"/>
    </xf>
    <xf numFmtId="164" fontId="2" fillId="0" borderId="0" xfId="1" applyNumberFormat="1" applyFont="1" applyFill="1"/>
    <xf numFmtId="0" fontId="2" fillId="0" borderId="24" xfId="0" applyFont="1" applyBorder="1" applyAlignment="1">
      <alignment wrapText="1"/>
    </xf>
    <xf numFmtId="0" fontId="2" fillId="0" borderId="0" xfId="0" applyFont="1" applyAlignment="1">
      <alignment wrapText="1"/>
    </xf>
    <xf numFmtId="164" fontId="2" fillId="0" borderId="25" xfId="1" applyNumberFormat="1" applyFont="1" applyFill="1" applyBorder="1" applyAlignment="1">
      <alignment wrapText="1"/>
    </xf>
    <xf numFmtId="3" fontId="0" fillId="0" borderId="0" xfId="0" applyNumberFormat="1"/>
    <xf numFmtId="3" fontId="0" fillId="0" borderId="3" xfId="0" applyNumberFormat="1" applyBorder="1"/>
    <xf numFmtId="44" fontId="0" fillId="0" borderId="0" xfId="0" applyNumberFormat="1"/>
    <xf numFmtId="0" fontId="23" fillId="0" borderId="0" xfId="0" applyFont="1"/>
    <xf numFmtId="0" fontId="23" fillId="0" borderId="0" xfId="0" applyFont="1" applyAlignment="1">
      <alignment wrapText="1"/>
    </xf>
    <xf numFmtId="37" fontId="0" fillId="0" borderId="0" xfId="0" applyNumberFormat="1"/>
    <xf numFmtId="0" fontId="17" fillId="0" borderId="24" xfId="0" applyFont="1" applyBorder="1"/>
    <xf numFmtId="0" fontId="26" fillId="0" borderId="0" xfId="0" applyFont="1"/>
    <xf numFmtId="164" fontId="1" fillId="0" borderId="25" xfId="1" applyNumberFormat="1" applyFont="1" applyFill="1" applyBorder="1"/>
    <xf numFmtId="0" fontId="27" fillId="0" borderId="0" xfId="0" applyFont="1"/>
    <xf numFmtId="164" fontId="19" fillId="0" borderId="26" xfId="1" applyNumberFormat="1" applyFont="1" applyFill="1" applyBorder="1"/>
    <xf numFmtId="0" fontId="19" fillId="0" borderId="21" xfId="0" applyFont="1" applyBorder="1"/>
    <xf numFmtId="0" fontId="19" fillId="0" borderId="22" xfId="0" applyFont="1" applyBorder="1"/>
    <xf numFmtId="164" fontId="19" fillId="0" borderId="23" xfId="1" applyNumberFormat="1" applyFont="1" applyFill="1" applyBorder="1"/>
    <xf numFmtId="0" fontId="20" fillId="0" borderId="1" xfId="0" applyFont="1" applyBorder="1"/>
    <xf numFmtId="0" fontId="19" fillId="0" borderId="2" xfId="0" applyFont="1" applyBorder="1"/>
    <xf numFmtId="164" fontId="6" fillId="0" borderId="20" xfId="1" applyNumberFormat="1" applyFont="1" applyFill="1" applyBorder="1" applyProtection="1"/>
    <xf numFmtId="0" fontId="5" fillId="0" borderId="24" xfId="0" applyFont="1" applyBorder="1" applyAlignment="1">
      <alignment vertical="center"/>
    </xf>
    <xf numFmtId="0" fontId="5" fillId="0" borderId="0" xfId="0" applyFont="1" applyAlignment="1">
      <alignment vertical="center"/>
    </xf>
    <xf numFmtId="164" fontId="3" fillId="0" borderId="25" xfId="1" applyNumberFormat="1" applyFont="1" applyFill="1" applyBorder="1" applyAlignment="1" applyProtection="1">
      <alignment vertical="center"/>
    </xf>
    <xf numFmtId="164" fontId="4" fillId="2" borderId="25" xfId="1" applyNumberFormat="1" applyFont="1" applyFill="1" applyBorder="1" applyProtection="1"/>
    <xf numFmtId="164" fontId="4" fillId="2" borderId="26" xfId="1" applyNumberFormat="1" applyFont="1" applyFill="1" applyBorder="1" applyProtection="1"/>
    <xf numFmtId="164" fontId="21" fillId="2" borderId="25" xfId="1" applyNumberFormat="1" applyFont="1" applyFill="1" applyBorder="1" applyProtection="1"/>
    <xf numFmtId="164" fontId="4" fillId="2" borderId="30" xfId="1" applyNumberFormat="1" applyFont="1" applyFill="1" applyBorder="1" applyProtection="1"/>
    <xf numFmtId="164" fontId="4" fillId="2" borderId="35" xfId="1" applyNumberFormat="1" applyFont="1" applyFill="1" applyBorder="1" applyProtection="1"/>
    <xf numFmtId="164" fontId="19" fillId="2" borderId="47" xfId="1" applyNumberFormat="1" applyFont="1" applyFill="1" applyBorder="1"/>
    <xf numFmtId="164" fontId="19" fillId="2" borderId="25" xfId="1" applyNumberFormat="1" applyFont="1" applyFill="1" applyBorder="1" applyAlignment="1" applyProtection="1"/>
    <xf numFmtId="164" fontId="19" fillId="2" borderId="25" xfId="1" applyNumberFormat="1" applyFont="1" applyFill="1" applyBorder="1" applyProtection="1"/>
    <xf numFmtId="167" fontId="11" fillId="0" borderId="0" xfId="0" applyNumberFormat="1" applyFont="1" applyFill="1" applyAlignment="1"/>
    <xf numFmtId="167" fontId="11" fillId="0" borderId="10" xfId="0" applyNumberFormat="1" applyFont="1" applyFill="1" applyBorder="1" applyAlignment="1"/>
    <xf numFmtId="167" fontId="11" fillId="0" borderId="0" xfId="0" applyNumberFormat="1" applyFont="1" applyFill="1" applyBorder="1" applyAlignment="1"/>
    <xf numFmtId="167" fontId="3" fillId="0" borderId="0" xfId="0" applyNumberFormat="1" applyFont="1" applyFill="1" applyBorder="1" applyAlignment="1" applyProtection="1">
      <alignment vertical="center"/>
    </xf>
    <xf numFmtId="167" fontId="5" fillId="0" borderId="1" xfId="0" applyNumberFormat="1" applyFont="1" applyBorder="1"/>
    <xf numFmtId="164" fontId="0" fillId="0" borderId="3" xfId="0" applyNumberFormat="1" applyBorder="1"/>
    <xf numFmtId="0" fontId="0" fillId="0" borderId="0" xfId="0" applyFill="1"/>
    <xf numFmtId="0" fontId="10" fillId="0" borderId="12" xfId="0" applyFont="1" applyBorder="1" applyAlignment="1">
      <alignment horizontal="left" wrapText="1"/>
    </xf>
    <xf numFmtId="0" fontId="0" fillId="0" borderId="9" xfId="0" applyBorder="1" applyAlignment="1"/>
    <xf numFmtId="0" fontId="0" fillId="0" borderId="13" xfId="0" applyBorder="1" applyAlignment="1"/>
    <xf numFmtId="0" fontId="19" fillId="0" borderId="0" xfId="0" applyFont="1"/>
    <xf numFmtId="0" fontId="20" fillId="0" borderId="0" xfId="0" applyFont="1"/>
    <xf numFmtId="0" fontId="18" fillId="0" borderId="24" xfId="0" applyFont="1" applyBorder="1" applyAlignment="1">
      <alignment wrapText="1"/>
    </xf>
    <xf numFmtId="0" fontId="20" fillId="0" borderId="0" xfId="0" applyFont="1" applyAlignment="1">
      <alignment wrapText="1"/>
    </xf>
    <xf numFmtId="0" fontId="18" fillId="0" borderId="28" xfId="0" applyFont="1" applyBorder="1"/>
    <xf numFmtId="0" fontId="23" fillId="0" borderId="3" xfId="0" applyFont="1" applyBorder="1"/>
    <xf numFmtId="0" fontId="19" fillId="0" borderId="0" xfId="0" applyFont="1" applyAlignment="1">
      <alignment wrapText="1"/>
    </xf>
    <xf numFmtId="0" fontId="13" fillId="0" borderId="17" xfId="0" applyFont="1" applyBorder="1" applyAlignment="1">
      <alignment horizontal="center" vertical="center" wrapText="1"/>
    </xf>
    <xf numFmtId="0" fontId="0" fillId="0" borderId="18" xfId="0" applyBorder="1" applyAlignment="1">
      <alignment horizontal="center" vertical="center" wrapText="1"/>
    </xf>
    <xf numFmtId="0" fontId="0" fillId="0" borderId="19" xfId="0" applyBorder="1" applyAlignment="1">
      <alignment horizontal="center" vertical="center" wrapText="1"/>
    </xf>
    <xf numFmtId="0" fontId="5" fillId="0" borderId="1" xfId="0" applyFont="1" applyBorder="1" applyAlignment="1">
      <alignment horizontal="center" vertical="center" wrapText="1"/>
    </xf>
    <xf numFmtId="0" fontId="0" fillId="0" borderId="2" xfId="0" applyBorder="1" applyAlignment="1">
      <alignment horizontal="center" vertical="center" wrapText="1"/>
    </xf>
    <xf numFmtId="0" fontId="0" fillId="0" borderId="20" xfId="0" applyBorder="1" applyAlignment="1">
      <alignment horizontal="center" vertical="center" wrapText="1"/>
    </xf>
    <xf numFmtId="0" fontId="5" fillId="0" borderId="21" xfId="0" applyFont="1" applyBorder="1" applyAlignment="1">
      <alignment horizontal="center" vertical="center" wrapText="1"/>
    </xf>
    <xf numFmtId="0" fontId="0" fillId="0" borderId="22" xfId="0" applyBorder="1" applyAlignment="1">
      <alignment horizontal="center" vertical="center" wrapText="1"/>
    </xf>
    <xf numFmtId="0" fontId="0" fillId="0" borderId="23" xfId="0" applyBorder="1" applyAlignment="1">
      <alignment horizontal="center" vertical="center" wrapText="1"/>
    </xf>
    <xf numFmtId="0" fontId="14" fillId="0" borderId="21" xfId="0" applyFont="1" applyBorder="1" applyAlignment="1">
      <alignment horizontal="center" vertical="center" wrapText="1"/>
    </xf>
    <xf numFmtId="0" fontId="14" fillId="0" borderId="22" xfId="0" applyFont="1" applyBorder="1" applyAlignment="1">
      <alignment horizontal="center" vertical="center" wrapText="1"/>
    </xf>
    <xf numFmtId="0" fontId="14" fillId="0" borderId="23" xfId="0" applyFont="1" applyBorder="1" applyAlignment="1">
      <alignment horizontal="center" vertical="center" wrapText="1"/>
    </xf>
    <xf numFmtId="0" fontId="17" fillId="0" borderId="24" xfId="0" applyFont="1" applyBorder="1" applyAlignment="1">
      <alignment horizontal="left"/>
    </xf>
    <xf numFmtId="0" fontId="17" fillId="0" borderId="0" xfId="0" applyFont="1" applyAlignment="1">
      <alignment horizontal="left"/>
    </xf>
    <xf numFmtId="0" fontId="17" fillId="0" borderId="25" xfId="0" applyFont="1" applyBorder="1" applyAlignment="1">
      <alignment horizontal="left"/>
    </xf>
    <xf numFmtId="0" fontId="0" fillId="0" borderId="0" xfId="0" applyAlignment="1">
      <alignment wrapText="1"/>
    </xf>
    <xf numFmtId="0" fontId="28" fillId="0" borderId="21" xfId="0" applyFont="1" applyBorder="1" applyAlignment="1">
      <alignment horizontal="center" vertical="center" wrapText="1"/>
    </xf>
    <xf numFmtId="0" fontId="18" fillId="0" borderId="24" xfId="0" applyFont="1" applyBorder="1"/>
    <xf numFmtId="0" fontId="23" fillId="0" borderId="0" xfId="0" applyFont="1"/>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microsoft.com/office/2017/10/relationships/person" Target="persons/perso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Percentage</a:t>
            </a:r>
            <a:r>
              <a:rPr lang="en-US" baseline="0"/>
              <a:t> of Total Dollars Appropriated</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1"/>
            </a:solidFill>
            <a:ln>
              <a:noFill/>
            </a:ln>
            <a:effectLst/>
          </c:spPr>
          <c:invertIfNegative val="0"/>
          <c:cat>
            <c:strRef>
              <c:f>'Table 1 (2021)'!$A$5:$A$42</c:f>
              <c:strCache>
                <c:ptCount val="37"/>
                <c:pt idx="0">
                  <c:v>METROPOLITAN TRANSPORTATION PLANNING PROGRAM </c:v>
                </c:pt>
                <c:pt idx="2">
                  <c:v>STATEWIDE TRANSPORTATION PLANNING PROGRAM </c:v>
                </c:pt>
                <c:pt idx="4">
                  <c:v>TRANSIT ORIENTED DEVELOPMENT PLANNING </c:v>
                </c:pt>
                <c:pt idx="6">
                  <c:v>URBANIZED AREA FORMULA PROGRAM </c:v>
                </c:pt>
                <c:pt idx="8">
                  <c:v>PASSENGER FERRY GRANT PROGRAM </c:v>
                </c:pt>
                <c:pt idx="10">
                  <c:v>ENHANCED MOBILITY OF SENIORS AND INDIVIDUALS WITH DISABILITIES </c:v>
                </c:pt>
                <c:pt idx="12">
                  <c:v>PILOT PROGRAM FOR INNOVATIVE COORDINATED ACCESS AND MOBILITY </c:v>
                </c:pt>
                <c:pt idx="14">
                  <c:v>RURAL AREA FORMULA PROGRAM </c:v>
                </c:pt>
                <c:pt idx="16">
                  <c:v>RURAL TRANSIT ASSISTANCE PROGRAM (RTAP) </c:v>
                </c:pt>
                <c:pt idx="18">
                  <c:v>PUBLIC TRANSPORTATION ON INDIAN RESERVATIONS </c:v>
                </c:pt>
                <c:pt idx="20">
                  <c:v>APPALACHIAN DEVELOPMENT PUBLIC TRANSPORTATION ASSISTANCE </c:v>
                </c:pt>
                <c:pt idx="22">
                  <c:v>PUBLIC TRANSPORTATION INNOVATION </c:v>
                </c:pt>
                <c:pt idx="24">
                  <c:v>TECHNICAL ASSISTANCE AND WORKFORCE DEVELOPMENT </c:v>
                </c:pt>
                <c:pt idx="26">
                  <c:v>STATE OF GOOD REPAIR </c:v>
                </c:pt>
                <c:pt idx="28">
                  <c:v>BUSES AND BUS FACILITIES </c:v>
                </c:pt>
                <c:pt idx="30">
                  <c:v>GROWING STATES AND HIGH DENSITY STATES </c:v>
                </c:pt>
                <c:pt idx="32">
                  <c:v>AREAS OF PERSISTENT POVERTY </c:v>
                </c:pt>
                <c:pt idx="34">
                  <c:v>CAPITAL INVESTMENT GRANTS </c:v>
                </c:pt>
                <c:pt idx="36">
                  <c:v>WASHINGTON METROPOLITAN AREA TRANSIT AUTHORITY (WMATA) </c:v>
                </c:pt>
              </c:strCache>
            </c:strRef>
          </c:cat>
          <c:val>
            <c:numRef>
              <c:f>'Table 1 (2021)'!$C$5:$C$42</c:f>
              <c:numCache>
                <c:formatCode>0.0%</c:formatCode>
                <c:ptCount val="38"/>
                <c:pt idx="0">
                  <c:v>9.158305168299288E-3</c:v>
                </c:pt>
                <c:pt idx="2">
                  <c:v>1.9131469344558869E-3</c:v>
                </c:pt>
                <c:pt idx="4">
                  <c:v>7.7947982190758693E-4</c:v>
                </c:pt>
                <c:pt idx="6">
                  <c:v>0.38190243613652014</c:v>
                </c:pt>
                <c:pt idx="8">
                  <c:v>2.9620233232488303E-3</c:v>
                </c:pt>
                <c:pt idx="10">
                  <c:v>2.2259970694355469E-2</c:v>
                </c:pt>
                <c:pt idx="12">
                  <c:v>2.7281793766765539E-4</c:v>
                </c:pt>
                <c:pt idx="14">
                  <c:v>5.0201124571721066E-2</c:v>
                </c:pt>
                <c:pt idx="16">
                  <c:v>1.1120053682974881E-3</c:v>
                </c:pt>
                <c:pt idx="18">
                  <c:v>2.7281793766765544E-3</c:v>
                </c:pt>
                <c:pt idx="20">
                  <c:v>1.5589596438151739E-3</c:v>
                </c:pt>
                <c:pt idx="22">
                  <c:v>2.3384394657227606E-3</c:v>
                </c:pt>
                <c:pt idx="24">
                  <c:v>1.2861417061475185E-3</c:v>
                </c:pt>
                <c:pt idx="26">
                  <c:v>0.21231458675802958</c:v>
                </c:pt>
                <c:pt idx="28">
                  <c:v>9.1717798411106485E-2</c:v>
                </c:pt>
                <c:pt idx="30">
                  <c:v>4.7550834950092574E-2</c:v>
                </c:pt>
                <c:pt idx="32">
                  <c:v>1.264316271134106E-3</c:v>
                </c:pt>
                <c:pt idx="34">
                  <c:v>0.15698723613218801</c:v>
                </c:pt>
                <c:pt idx="36">
                  <c:v>1.1692197328613804E-2</c:v>
                </c:pt>
              </c:numCache>
            </c:numRef>
          </c:val>
          <c:extLst>
            <c:ext xmlns:c16="http://schemas.microsoft.com/office/drawing/2014/chart" uri="{C3380CC4-5D6E-409C-BE32-E72D297353CC}">
              <c16:uniqueId val="{00000000-4561-43EF-973C-C0D1DC4CB5EA}"/>
            </c:ext>
          </c:extLst>
        </c:ser>
        <c:dLbls>
          <c:showLegendKey val="0"/>
          <c:showVal val="0"/>
          <c:showCatName val="0"/>
          <c:showSerName val="0"/>
          <c:showPercent val="0"/>
          <c:showBubbleSize val="0"/>
        </c:dLbls>
        <c:gapWidth val="70"/>
        <c:overlap val="-11"/>
        <c:axId val="879281720"/>
        <c:axId val="879276800"/>
      </c:barChart>
      <c:catAx>
        <c:axId val="8792817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79276800"/>
        <c:crosses val="autoZero"/>
        <c:auto val="1"/>
        <c:lblAlgn val="ctr"/>
        <c:lblOffset val="100"/>
        <c:noMultiLvlLbl val="0"/>
      </c:catAx>
      <c:valAx>
        <c:axId val="879276800"/>
        <c:scaling>
          <c:orientation val="minMax"/>
        </c:scaling>
        <c:delete val="0"/>
        <c:axPos val="l"/>
        <c:majorGridlines>
          <c:spPr>
            <a:ln w="12700"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7928172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accent1"/>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Percentage</a:t>
            </a:r>
            <a:r>
              <a:rPr lang="en-US" baseline="0"/>
              <a:t> of Total Dollars Appropriated</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1"/>
            </a:solidFill>
            <a:ln>
              <a:noFill/>
            </a:ln>
            <a:effectLst/>
          </c:spPr>
          <c:invertIfNegative val="0"/>
          <c:cat>
            <c:strRef>
              <c:f>'Table 1 (2020 Example)'!$A$5:$A$35</c:f>
              <c:strCache>
                <c:ptCount val="31"/>
                <c:pt idx="0">
                  <c:v>METROPOLITAN PLANNING ………………………………………………………………………..</c:v>
                </c:pt>
                <c:pt idx="2">
                  <c:v>STATEWIDE PLANNING ……………………………………………………………………………</c:v>
                </c:pt>
                <c:pt idx="4">
                  <c:v>TRANSIT ORIENTRED DEVELOPMENT …………………………………………………………….</c:v>
                </c:pt>
                <c:pt idx="6">
                  <c:v>URBANIZED AREA FORMULA …………………………………………………………………….</c:v>
                </c:pt>
                <c:pt idx="8">
                  <c:v>STATE SAFETY OVERSIGHT…...............................................................</c:v>
                </c:pt>
                <c:pt idx="10">
                  <c:v>ENHANCED MOBILITY OF SENIORS AND INDIVIDUALS WITH DISABILITIES ………………….</c:v>
                </c:pt>
                <c:pt idx="12">
                  <c:v>RURAL AREA FORMULA …………………………………………………………………..</c:v>
                </c:pt>
                <c:pt idx="14">
                  <c:v>RTAP (RURAL TRANSIT ASSISTANCE PROGRAM) ……………………………………………</c:v>
                </c:pt>
                <c:pt idx="16">
                  <c:v>PUBLIC TRANSPORTATION ON INDIAN RESERVATIONS ………………………………………</c:v>
                </c:pt>
                <c:pt idx="18">
                  <c:v>APPALACHIAN DEVELOPMENT PUBLIC TRANSPORTATION ASSISTANCE PROGRAM…………………………………………………………………………</c:v>
                </c:pt>
                <c:pt idx="20">
                  <c:v>STATE OF GOOD REPAIR………………………………………………………………</c:v>
                </c:pt>
                <c:pt idx="22">
                  <c:v>BUS AND BUS FACILITIES FORMULA …………………………………………………………..</c:v>
                </c:pt>
                <c:pt idx="24">
                  <c:v>GROWING STATES AND HIGH DENSITY STATES FORMULA ……………………………….</c:v>
                </c:pt>
                <c:pt idx="26">
                  <c:v>NEW STARTS…………………………………………………………………………………….</c:v>
                </c:pt>
                <c:pt idx="28">
                  <c:v>WASHINGTON METROPOLITAN AREA TRANSIT AUTHORITY ………………………………</c:v>
                </c:pt>
                <c:pt idx="30">
                  <c:v>RESEARCH AND TRANSIT COOPERATIVE RESEARCH………………………………….</c:v>
                </c:pt>
              </c:strCache>
            </c:strRef>
          </c:cat>
          <c:val>
            <c:numRef>
              <c:f>'Table 1 (2020 Example)'!$C$5:$C$35</c:f>
              <c:numCache>
                <c:formatCode>0.0%</c:formatCode>
                <c:ptCount val="31"/>
                <c:pt idx="0">
                  <c:v>1.02094943965504E-2</c:v>
                </c:pt>
                <c:pt idx="2">
                  <c:v>2.0240639253668235E-3</c:v>
                </c:pt>
                <c:pt idx="4">
                  <c:v>8.288151764967275E-4</c:v>
                </c:pt>
                <c:pt idx="6">
                  <c:v>0.40173932740391288</c:v>
                </c:pt>
                <c:pt idx="8">
                  <c:v>2.0428025633506264E-3</c:v>
                </c:pt>
                <c:pt idx="10">
                  <c:v>2.3882798938291611E-2</c:v>
                </c:pt>
                <c:pt idx="12">
                  <c:v>5.3172560986058985E-2</c:v>
                </c:pt>
                <c:pt idx="14">
                  <c:v>1.0050290871436336E-3</c:v>
                </c:pt>
                <c:pt idx="16">
                  <c:v>2.7022849975828368E-3</c:v>
                </c:pt>
                <c:pt idx="18">
                  <c:v>1.657630352993455E-3</c:v>
                </c:pt>
                <c:pt idx="20">
                  <c:v>0.22021290904385882</c:v>
                </c:pt>
                <c:pt idx="22">
                  <c:v>5.2038417588799159E-2</c:v>
                </c:pt>
                <c:pt idx="24">
                  <c:v>5.0560453970688618E-2</c:v>
                </c:pt>
                <c:pt idx="26">
                  <c:v>0.16230024549194216</c:v>
                </c:pt>
                <c:pt idx="28">
                  <c:v>1.2307905370976403E-2</c:v>
                </c:pt>
                <c:pt idx="30">
                  <c:v>3.31526070598691E-3</c:v>
                </c:pt>
              </c:numCache>
            </c:numRef>
          </c:val>
          <c:extLst>
            <c:ext xmlns:c16="http://schemas.microsoft.com/office/drawing/2014/chart" uri="{C3380CC4-5D6E-409C-BE32-E72D297353CC}">
              <c16:uniqueId val="{00000000-33F7-4D62-8071-4274ADC212B1}"/>
            </c:ext>
          </c:extLst>
        </c:ser>
        <c:dLbls>
          <c:showLegendKey val="0"/>
          <c:showVal val="0"/>
          <c:showCatName val="0"/>
          <c:showSerName val="0"/>
          <c:showPercent val="0"/>
          <c:showBubbleSize val="0"/>
        </c:dLbls>
        <c:gapWidth val="70"/>
        <c:overlap val="-11"/>
        <c:axId val="879281720"/>
        <c:axId val="879276800"/>
      </c:barChart>
      <c:catAx>
        <c:axId val="8792817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79276800"/>
        <c:crosses val="autoZero"/>
        <c:auto val="1"/>
        <c:lblAlgn val="ctr"/>
        <c:lblOffset val="100"/>
        <c:noMultiLvlLbl val="0"/>
      </c:catAx>
      <c:valAx>
        <c:axId val="879276800"/>
        <c:scaling>
          <c:orientation val="minMax"/>
        </c:scaling>
        <c:delete val="0"/>
        <c:axPos val="l"/>
        <c:majorGridlines>
          <c:spPr>
            <a:ln w="12700"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7928172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accent1"/>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0</xdr:colOff>
      <xdr:row>44</xdr:row>
      <xdr:rowOff>142875</xdr:rowOff>
    </xdr:from>
    <xdr:to>
      <xdr:col>2</xdr:col>
      <xdr:colOff>1566334</xdr:colOff>
      <xdr:row>73</xdr:row>
      <xdr:rowOff>137584</xdr:rowOff>
    </xdr:to>
    <xdr:graphicFrame macro="">
      <xdr:nvGraphicFramePr>
        <xdr:cNvPr id="2" name="Chart 1">
          <a:extLst>
            <a:ext uri="{FF2B5EF4-FFF2-40B4-BE49-F238E27FC236}">
              <a16:creationId xmlns:a16="http://schemas.microsoft.com/office/drawing/2014/main" id="{915DA231-E1D3-41FD-A540-1A5BD354249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38</xdr:row>
      <xdr:rowOff>142875</xdr:rowOff>
    </xdr:from>
    <xdr:to>
      <xdr:col>2</xdr:col>
      <xdr:colOff>1566334</xdr:colOff>
      <xdr:row>67</xdr:row>
      <xdr:rowOff>137584</xdr:rowOff>
    </xdr:to>
    <xdr:graphicFrame macro="">
      <xdr:nvGraphicFramePr>
        <xdr:cNvPr id="4" name="Chart 3">
          <a:extLst>
            <a:ext uri="{FF2B5EF4-FFF2-40B4-BE49-F238E27FC236}">
              <a16:creationId xmlns:a16="http://schemas.microsoft.com/office/drawing/2014/main" id="{0E90E7C5-DCBD-4D58-8B71-CB10AB9D8E3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persons/person.xml><?xml version="1.0" encoding="utf-8"?>
<personList xmlns="http://schemas.microsoft.com/office/spreadsheetml/2018/threadedcomments" xmlns:x="http://schemas.openxmlformats.org/spreadsheetml/2006/main">
  <person displayName="Chun, Piljin (FTA)" id="{97FE7AA4-5CB8-41BC-AF89-D147C2FAF7A9}" userId="S::piljin.chun@ad.dot.gov::af01e566-4f46-4bf9-9887-0e45294f9b1d"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11" dT="2022-12-22T15:38:18.43" personId="{97FE7AA4-5CB8-41BC-AF89-D147C2FAF7A9}" id="{9B9BC01C-2A85-4656-9E26-D09AB454AC9B}">
    <text>Section 5307 minus Section 5340 funds</text>
  </threadedComment>
  <threadedComment ref="A12" dT="2022-12-22T15:40:03.91" personId="{97FE7AA4-5CB8-41BC-AF89-D147C2FAF7A9}" id="{F75B5EC4-7A9A-465E-A758-43038FE664E2}">
    <text>Seems like this table doesn't include some of the programs in Table 1 Apportionments table. For example, doesn't have Section 5307 Passenger Ferry Grant Program (and others)</text>
  </threadedComment>
  <threadedComment ref="A13" dT="2023-01-24T20:41:09.45" personId="{97FE7AA4-5CB8-41BC-AF89-D147C2FAF7A9}" id="{7E7C18A8-9ED0-4500-93D3-06E5FA84C218}">
    <text>Observation: This program was added in for FY2020 Statistical Summaries Table 1. FY2019 Statistical Sumamries Table 1 did not have this even though FY2019 apportionment Table 1 had State Safety Oversight program programmed into the apportionment</text>
  </threadedComment>
  <threadedComment ref="B17" dT="2022-12-22T15:42:42.77" personId="{97FE7AA4-5CB8-41BC-AF89-D147C2FAF7A9}" id="{C83FD46D-F345-4FB6-A1C5-BBEDD9AED3B9}">
    <text>Section 5307 minus Section 5340 funds</text>
  </threadedComment>
  <threadedComment ref="A29" dT="2022-12-22T22:40:12.77" personId="{97FE7AA4-5CB8-41BC-AF89-D147C2FAF7A9}" id="{1CA2D436-BCEB-4DC6-93A8-4C9817F7F83B}">
    <text>Summation of all subsection 5340 values from Urban + Rural Area Formula Programs</text>
  </threadedComment>
  <threadedComment ref="A31" dT="2022-12-22T22:20:03.71" personId="{97FE7AA4-5CB8-41BC-AF89-D147C2FAF7A9}" id="{3F3A2B7A-A4C1-4769-9EC7-83442BBEB551}">
    <text>Need to confirm: 
Is this supposed to be Section 5309? The amount seems same as Section 5309 Capital Investment Grants</text>
  </threadedComment>
  <threadedComment ref="B35" dT="2022-12-22T22:20:44.95" personId="{97FE7AA4-5CB8-41BC-AF89-D147C2FAF7A9}" id="{D8ACC521-7195-48CE-9493-4CF4A4419463}">
    <text>Need to confirm:
Is this a summation of the following programs? If so, the numbers do match up
Pilot Program for Innovative Coordinated Access and Mobility (3.5M)
Section 5312 Public Transportation Innovation--Transit Research (25.5M)
Section 5312 Public Transportation Innovation--Component Testing (3M)
Section 5312 Public Transportation Innovation--Transit Cooperative Research (5M)
Section 5312(h) Public Transportation Innovation--Low or No Emission Bus Testing (3M)
NOTE: Section 5312(h) Public Transportation Innovation--Low or No Emission Bus Testing is NOT available in the FY 21 Apportionment Table 1</text>
  </threadedComment>
  <threadedComment ref="B37" dT="2022-12-22T15:41:37.23" personId="{97FE7AA4-5CB8-41BC-AF89-D147C2FAF7A9}" id="{F98859F7-D7E7-4EC0-BC22-E07DA3D59A45}">
    <text>The final $ amount is a little different than that of Table 1 Apportionment table. Is Table 1 Apportionment table developed with updated information from somewhere?</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4.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23A1FE-A1EF-42E8-8DCB-BCE69480737A}">
  <dimension ref="A1:R165"/>
  <sheetViews>
    <sheetView tabSelected="1" zoomScale="90" zoomScaleNormal="90" workbookViewId="0"/>
  </sheetViews>
  <sheetFormatPr defaultColWidth="9.19921875" defaultRowHeight="17.25" x14ac:dyDescent="0.45"/>
  <cols>
    <col min="1" max="1" width="90.73046875" style="11" customWidth="1"/>
    <col min="2" max="2" width="29.265625" style="20" customWidth="1"/>
    <col min="3" max="3" width="22.796875" style="33" customWidth="1"/>
    <col min="4" max="4" width="15" style="11" bestFit="1" customWidth="1"/>
    <col min="5" max="5" width="26.73046875" style="11" customWidth="1"/>
    <col min="6" max="125" width="9.19921875" style="11"/>
    <col min="126" max="126" width="9.265625" style="11" customWidth="1"/>
    <col min="127" max="127" width="9.19921875" style="11" customWidth="1"/>
    <col min="128" max="128" width="23.796875" style="11" customWidth="1"/>
    <col min="129" max="129" width="61" style="11" customWidth="1"/>
    <col min="130" max="130" width="29.46484375" style="11" customWidth="1"/>
    <col min="131" max="131" width="2.73046875" style="11" customWidth="1"/>
    <col min="132" max="132" width="9.19921875" style="11"/>
    <col min="133" max="133" width="27.73046875" style="11" customWidth="1"/>
    <col min="134" max="134" width="9.19921875" style="11"/>
    <col min="135" max="135" width="20.46484375" style="11" customWidth="1"/>
    <col min="136" max="136" width="11" style="11" customWidth="1"/>
    <col min="137" max="137" width="13.19921875" style="11" customWidth="1"/>
    <col min="138" max="138" width="12.19921875" style="11" customWidth="1"/>
    <col min="139" max="381" width="9.19921875" style="11"/>
    <col min="382" max="382" width="9.265625" style="11" customWidth="1"/>
    <col min="383" max="383" width="9.19921875" style="11" customWidth="1"/>
    <col min="384" max="384" width="23.796875" style="11" customWidth="1"/>
    <col min="385" max="385" width="61" style="11" customWidth="1"/>
    <col min="386" max="386" width="29.46484375" style="11" customWidth="1"/>
    <col min="387" max="387" width="2.73046875" style="11" customWidth="1"/>
    <col min="388" max="388" width="9.19921875" style="11"/>
    <col min="389" max="389" width="27.73046875" style="11" customWidth="1"/>
    <col min="390" max="390" width="9.19921875" style="11"/>
    <col min="391" max="391" width="20.46484375" style="11" customWidth="1"/>
    <col min="392" max="392" width="11" style="11" customWidth="1"/>
    <col min="393" max="393" width="13.19921875" style="11" customWidth="1"/>
    <col min="394" max="394" width="12.19921875" style="11" customWidth="1"/>
    <col min="395" max="637" width="9.19921875" style="11"/>
    <col min="638" max="638" width="9.265625" style="11" customWidth="1"/>
    <col min="639" max="639" width="9.19921875" style="11" customWidth="1"/>
    <col min="640" max="640" width="23.796875" style="11" customWidth="1"/>
    <col min="641" max="641" width="61" style="11" customWidth="1"/>
    <col min="642" max="642" width="29.46484375" style="11" customWidth="1"/>
    <col min="643" max="643" width="2.73046875" style="11" customWidth="1"/>
    <col min="644" max="644" width="9.19921875" style="11"/>
    <col min="645" max="645" width="27.73046875" style="11" customWidth="1"/>
    <col min="646" max="646" width="9.19921875" style="11"/>
    <col min="647" max="647" width="20.46484375" style="11" customWidth="1"/>
    <col min="648" max="648" width="11" style="11" customWidth="1"/>
    <col min="649" max="649" width="13.19921875" style="11" customWidth="1"/>
    <col min="650" max="650" width="12.19921875" style="11" customWidth="1"/>
    <col min="651" max="893" width="9.19921875" style="11"/>
    <col min="894" max="894" width="9.265625" style="11" customWidth="1"/>
    <col min="895" max="895" width="9.19921875" style="11" customWidth="1"/>
    <col min="896" max="896" width="23.796875" style="11" customWidth="1"/>
    <col min="897" max="897" width="61" style="11" customWidth="1"/>
    <col min="898" max="898" width="29.46484375" style="11" customWidth="1"/>
    <col min="899" max="899" width="2.73046875" style="11" customWidth="1"/>
    <col min="900" max="900" width="9.19921875" style="11"/>
    <col min="901" max="901" width="27.73046875" style="11" customWidth="1"/>
    <col min="902" max="902" width="9.19921875" style="11"/>
    <col min="903" max="903" width="20.46484375" style="11" customWidth="1"/>
    <col min="904" max="904" width="11" style="11" customWidth="1"/>
    <col min="905" max="905" width="13.19921875" style="11" customWidth="1"/>
    <col min="906" max="906" width="12.19921875" style="11" customWidth="1"/>
    <col min="907" max="1149" width="9.19921875" style="11"/>
    <col min="1150" max="1150" width="9.265625" style="11" customWidth="1"/>
    <col min="1151" max="1151" width="9.19921875" style="11" customWidth="1"/>
    <col min="1152" max="1152" width="23.796875" style="11" customWidth="1"/>
    <col min="1153" max="1153" width="61" style="11" customWidth="1"/>
    <col min="1154" max="1154" width="29.46484375" style="11" customWidth="1"/>
    <col min="1155" max="1155" width="2.73046875" style="11" customWidth="1"/>
    <col min="1156" max="1156" width="9.19921875" style="11"/>
    <col min="1157" max="1157" width="27.73046875" style="11" customWidth="1"/>
    <col min="1158" max="1158" width="9.19921875" style="11"/>
    <col min="1159" max="1159" width="20.46484375" style="11" customWidth="1"/>
    <col min="1160" max="1160" width="11" style="11" customWidth="1"/>
    <col min="1161" max="1161" width="13.19921875" style="11" customWidth="1"/>
    <col min="1162" max="1162" width="12.19921875" style="11" customWidth="1"/>
    <col min="1163" max="1405" width="9.19921875" style="11"/>
    <col min="1406" max="1406" width="9.265625" style="11" customWidth="1"/>
    <col min="1407" max="1407" width="9.19921875" style="11" customWidth="1"/>
    <col min="1408" max="1408" width="23.796875" style="11" customWidth="1"/>
    <col min="1409" max="1409" width="61" style="11" customWidth="1"/>
    <col min="1410" max="1410" width="29.46484375" style="11" customWidth="1"/>
    <col min="1411" max="1411" width="2.73046875" style="11" customWidth="1"/>
    <col min="1412" max="1412" width="9.19921875" style="11"/>
    <col min="1413" max="1413" width="27.73046875" style="11" customWidth="1"/>
    <col min="1414" max="1414" width="9.19921875" style="11"/>
    <col min="1415" max="1415" width="20.46484375" style="11" customWidth="1"/>
    <col min="1416" max="1416" width="11" style="11" customWidth="1"/>
    <col min="1417" max="1417" width="13.19921875" style="11" customWidth="1"/>
    <col min="1418" max="1418" width="12.19921875" style="11" customWidth="1"/>
    <col min="1419" max="1661" width="9.19921875" style="11"/>
    <col min="1662" max="1662" width="9.265625" style="11" customWidth="1"/>
    <col min="1663" max="1663" width="9.19921875" style="11" customWidth="1"/>
    <col min="1664" max="1664" width="23.796875" style="11" customWidth="1"/>
    <col min="1665" max="1665" width="61" style="11" customWidth="1"/>
    <col min="1666" max="1666" width="29.46484375" style="11" customWidth="1"/>
    <col min="1667" max="1667" width="2.73046875" style="11" customWidth="1"/>
    <col min="1668" max="1668" width="9.19921875" style="11"/>
    <col min="1669" max="1669" width="27.73046875" style="11" customWidth="1"/>
    <col min="1670" max="1670" width="9.19921875" style="11"/>
    <col min="1671" max="1671" width="20.46484375" style="11" customWidth="1"/>
    <col min="1672" max="1672" width="11" style="11" customWidth="1"/>
    <col min="1673" max="1673" width="13.19921875" style="11" customWidth="1"/>
    <col min="1674" max="1674" width="12.19921875" style="11" customWidth="1"/>
    <col min="1675" max="1917" width="9.19921875" style="11"/>
    <col min="1918" max="1918" width="9.265625" style="11" customWidth="1"/>
    <col min="1919" max="1919" width="9.19921875" style="11" customWidth="1"/>
    <col min="1920" max="1920" width="23.796875" style="11" customWidth="1"/>
    <col min="1921" max="1921" width="61" style="11" customWidth="1"/>
    <col min="1922" max="1922" width="29.46484375" style="11" customWidth="1"/>
    <col min="1923" max="1923" width="2.73046875" style="11" customWidth="1"/>
    <col min="1924" max="1924" width="9.19921875" style="11"/>
    <col min="1925" max="1925" width="27.73046875" style="11" customWidth="1"/>
    <col min="1926" max="1926" width="9.19921875" style="11"/>
    <col min="1927" max="1927" width="20.46484375" style="11" customWidth="1"/>
    <col min="1928" max="1928" width="11" style="11" customWidth="1"/>
    <col min="1929" max="1929" width="13.19921875" style="11" customWidth="1"/>
    <col min="1930" max="1930" width="12.19921875" style="11" customWidth="1"/>
    <col min="1931" max="2173" width="9.19921875" style="11"/>
    <col min="2174" max="2174" width="9.265625" style="11" customWidth="1"/>
    <col min="2175" max="2175" width="9.19921875" style="11" customWidth="1"/>
    <col min="2176" max="2176" width="23.796875" style="11" customWidth="1"/>
    <col min="2177" max="2177" width="61" style="11" customWidth="1"/>
    <col min="2178" max="2178" width="29.46484375" style="11" customWidth="1"/>
    <col min="2179" max="2179" width="2.73046875" style="11" customWidth="1"/>
    <col min="2180" max="2180" width="9.19921875" style="11"/>
    <col min="2181" max="2181" width="27.73046875" style="11" customWidth="1"/>
    <col min="2182" max="2182" width="9.19921875" style="11"/>
    <col min="2183" max="2183" width="20.46484375" style="11" customWidth="1"/>
    <col min="2184" max="2184" width="11" style="11" customWidth="1"/>
    <col min="2185" max="2185" width="13.19921875" style="11" customWidth="1"/>
    <col min="2186" max="2186" width="12.19921875" style="11" customWidth="1"/>
    <col min="2187" max="2429" width="9.19921875" style="11"/>
    <col min="2430" max="2430" width="9.265625" style="11" customWidth="1"/>
    <col min="2431" max="2431" width="9.19921875" style="11" customWidth="1"/>
    <col min="2432" max="2432" width="23.796875" style="11" customWidth="1"/>
    <col min="2433" max="2433" width="61" style="11" customWidth="1"/>
    <col min="2434" max="2434" width="29.46484375" style="11" customWidth="1"/>
    <col min="2435" max="2435" width="2.73046875" style="11" customWidth="1"/>
    <col min="2436" max="2436" width="9.19921875" style="11"/>
    <col min="2437" max="2437" width="27.73046875" style="11" customWidth="1"/>
    <col min="2438" max="2438" width="9.19921875" style="11"/>
    <col min="2439" max="2439" width="20.46484375" style="11" customWidth="1"/>
    <col min="2440" max="2440" width="11" style="11" customWidth="1"/>
    <col min="2441" max="2441" width="13.19921875" style="11" customWidth="1"/>
    <col min="2442" max="2442" width="12.19921875" style="11" customWidth="1"/>
    <col min="2443" max="2685" width="9.19921875" style="11"/>
    <col min="2686" max="2686" width="9.265625" style="11" customWidth="1"/>
    <col min="2687" max="2687" width="9.19921875" style="11" customWidth="1"/>
    <col min="2688" max="2688" width="23.796875" style="11" customWidth="1"/>
    <col min="2689" max="2689" width="61" style="11" customWidth="1"/>
    <col min="2690" max="2690" width="29.46484375" style="11" customWidth="1"/>
    <col min="2691" max="2691" width="2.73046875" style="11" customWidth="1"/>
    <col min="2692" max="2692" width="9.19921875" style="11"/>
    <col min="2693" max="2693" width="27.73046875" style="11" customWidth="1"/>
    <col min="2694" max="2694" width="9.19921875" style="11"/>
    <col min="2695" max="2695" width="20.46484375" style="11" customWidth="1"/>
    <col min="2696" max="2696" width="11" style="11" customWidth="1"/>
    <col min="2697" max="2697" width="13.19921875" style="11" customWidth="1"/>
    <col min="2698" max="2698" width="12.19921875" style="11" customWidth="1"/>
    <col min="2699" max="2941" width="9.19921875" style="11"/>
    <col min="2942" max="2942" width="9.265625" style="11" customWidth="1"/>
    <col min="2943" max="2943" width="9.19921875" style="11" customWidth="1"/>
    <col min="2944" max="2944" width="23.796875" style="11" customWidth="1"/>
    <col min="2945" max="2945" width="61" style="11" customWidth="1"/>
    <col min="2946" max="2946" width="29.46484375" style="11" customWidth="1"/>
    <col min="2947" max="2947" width="2.73046875" style="11" customWidth="1"/>
    <col min="2948" max="2948" width="9.19921875" style="11"/>
    <col min="2949" max="2949" width="27.73046875" style="11" customWidth="1"/>
    <col min="2950" max="2950" width="9.19921875" style="11"/>
    <col min="2951" max="2951" width="20.46484375" style="11" customWidth="1"/>
    <col min="2952" max="2952" width="11" style="11" customWidth="1"/>
    <col min="2953" max="2953" width="13.19921875" style="11" customWidth="1"/>
    <col min="2954" max="2954" width="12.19921875" style="11" customWidth="1"/>
    <col min="2955" max="3197" width="9.19921875" style="11"/>
    <col min="3198" max="3198" width="9.265625" style="11" customWidth="1"/>
    <col min="3199" max="3199" width="9.19921875" style="11" customWidth="1"/>
    <col min="3200" max="3200" width="23.796875" style="11" customWidth="1"/>
    <col min="3201" max="3201" width="61" style="11" customWidth="1"/>
    <col min="3202" max="3202" width="29.46484375" style="11" customWidth="1"/>
    <col min="3203" max="3203" width="2.73046875" style="11" customWidth="1"/>
    <col min="3204" max="3204" width="9.19921875" style="11"/>
    <col min="3205" max="3205" width="27.73046875" style="11" customWidth="1"/>
    <col min="3206" max="3206" width="9.19921875" style="11"/>
    <col min="3207" max="3207" width="20.46484375" style="11" customWidth="1"/>
    <col min="3208" max="3208" width="11" style="11" customWidth="1"/>
    <col min="3209" max="3209" width="13.19921875" style="11" customWidth="1"/>
    <col min="3210" max="3210" width="12.19921875" style="11" customWidth="1"/>
    <col min="3211" max="3453" width="9.19921875" style="11"/>
    <col min="3454" max="3454" width="9.265625" style="11" customWidth="1"/>
    <col min="3455" max="3455" width="9.19921875" style="11" customWidth="1"/>
    <col min="3456" max="3456" width="23.796875" style="11" customWidth="1"/>
    <col min="3457" max="3457" width="61" style="11" customWidth="1"/>
    <col min="3458" max="3458" width="29.46484375" style="11" customWidth="1"/>
    <col min="3459" max="3459" width="2.73046875" style="11" customWidth="1"/>
    <col min="3460" max="3460" width="9.19921875" style="11"/>
    <col min="3461" max="3461" width="27.73046875" style="11" customWidth="1"/>
    <col min="3462" max="3462" width="9.19921875" style="11"/>
    <col min="3463" max="3463" width="20.46484375" style="11" customWidth="1"/>
    <col min="3464" max="3464" width="11" style="11" customWidth="1"/>
    <col min="3465" max="3465" width="13.19921875" style="11" customWidth="1"/>
    <col min="3466" max="3466" width="12.19921875" style="11" customWidth="1"/>
    <col min="3467" max="3709" width="9.19921875" style="11"/>
    <col min="3710" max="3710" width="9.265625" style="11" customWidth="1"/>
    <col min="3711" max="3711" width="9.19921875" style="11" customWidth="1"/>
    <col min="3712" max="3712" width="23.796875" style="11" customWidth="1"/>
    <col min="3713" max="3713" width="61" style="11" customWidth="1"/>
    <col min="3714" max="3714" width="29.46484375" style="11" customWidth="1"/>
    <col min="3715" max="3715" width="2.73046875" style="11" customWidth="1"/>
    <col min="3716" max="3716" width="9.19921875" style="11"/>
    <col min="3717" max="3717" width="27.73046875" style="11" customWidth="1"/>
    <col min="3718" max="3718" width="9.19921875" style="11"/>
    <col min="3719" max="3719" width="20.46484375" style="11" customWidth="1"/>
    <col min="3720" max="3720" width="11" style="11" customWidth="1"/>
    <col min="3721" max="3721" width="13.19921875" style="11" customWidth="1"/>
    <col min="3722" max="3722" width="12.19921875" style="11" customWidth="1"/>
    <col min="3723" max="3965" width="9.19921875" style="11"/>
    <col min="3966" max="3966" width="9.265625" style="11" customWidth="1"/>
    <col min="3967" max="3967" width="9.19921875" style="11" customWidth="1"/>
    <col min="3968" max="3968" width="23.796875" style="11" customWidth="1"/>
    <col min="3969" max="3969" width="61" style="11" customWidth="1"/>
    <col min="3970" max="3970" width="29.46484375" style="11" customWidth="1"/>
    <col min="3971" max="3971" width="2.73046875" style="11" customWidth="1"/>
    <col min="3972" max="3972" width="9.19921875" style="11"/>
    <col min="3973" max="3973" width="27.73046875" style="11" customWidth="1"/>
    <col min="3974" max="3974" width="9.19921875" style="11"/>
    <col min="3975" max="3975" width="20.46484375" style="11" customWidth="1"/>
    <col min="3976" max="3976" width="11" style="11" customWidth="1"/>
    <col min="3977" max="3977" width="13.19921875" style="11" customWidth="1"/>
    <col min="3978" max="3978" width="12.19921875" style="11" customWidth="1"/>
    <col min="3979" max="4221" width="9.19921875" style="11"/>
    <col min="4222" max="4222" width="9.265625" style="11" customWidth="1"/>
    <col min="4223" max="4223" width="9.19921875" style="11" customWidth="1"/>
    <col min="4224" max="4224" width="23.796875" style="11" customWidth="1"/>
    <col min="4225" max="4225" width="61" style="11" customWidth="1"/>
    <col min="4226" max="4226" width="29.46484375" style="11" customWidth="1"/>
    <col min="4227" max="4227" width="2.73046875" style="11" customWidth="1"/>
    <col min="4228" max="4228" width="9.19921875" style="11"/>
    <col min="4229" max="4229" width="27.73046875" style="11" customWidth="1"/>
    <col min="4230" max="4230" width="9.19921875" style="11"/>
    <col min="4231" max="4231" width="20.46484375" style="11" customWidth="1"/>
    <col min="4232" max="4232" width="11" style="11" customWidth="1"/>
    <col min="4233" max="4233" width="13.19921875" style="11" customWidth="1"/>
    <col min="4234" max="4234" width="12.19921875" style="11" customWidth="1"/>
    <col min="4235" max="4477" width="9.19921875" style="11"/>
    <col min="4478" max="4478" width="9.265625" style="11" customWidth="1"/>
    <col min="4479" max="4479" width="9.19921875" style="11" customWidth="1"/>
    <col min="4480" max="4480" width="23.796875" style="11" customWidth="1"/>
    <col min="4481" max="4481" width="61" style="11" customWidth="1"/>
    <col min="4482" max="4482" width="29.46484375" style="11" customWidth="1"/>
    <col min="4483" max="4483" width="2.73046875" style="11" customWidth="1"/>
    <col min="4484" max="4484" width="9.19921875" style="11"/>
    <col min="4485" max="4485" width="27.73046875" style="11" customWidth="1"/>
    <col min="4486" max="4486" width="9.19921875" style="11"/>
    <col min="4487" max="4487" width="20.46484375" style="11" customWidth="1"/>
    <col min="4488" max="4488" width="11" style="11" customWidth="1"/>
    <col min="4489" max="4489" width="13.19921875" style="11" customWidth="1"/>
    <col min="4490" max="4490" width="12.19921875" style="11" customWidth="1"/>
    <col min="4491" max="4733" width="9.19921875" style="11"/>
    <col min="4734" max="4734" width="9.265625" style="11" customWidth="1"/>
    <col min="4735" max="4735" width="9.19921875" style="11" customWidth="1"/>
    <col min="4736" max="4736" width="23.796875" style="11" customWidth="1"/>
    <col min="4737" max="4737" width="61" style="11" customWidth="1"/>
    <col min="4738" max="4738" width="29.46484375" style="11" customWidth="1"/>
    <col min="4739" max="4739" width="2.73046875" style="11" customWidth="1"/>
    <col min="4740" max="4740" width="9.19921875" style="11"/>
    <col min="4741" max="4741" width="27.73046875" style="11" customWidth="1"/>
    <col min="4742" max="4742" width="9.19921875" style="11"/>
    <col min="4743" max="4743" width="20.46484375" style="11" customWidth="1"/>
    <col min="4744" max="4744" width="11" style="11" customWidth="1"/>
    <col min="4745" max="4745" width="13.19921875" style="11" customWidth="1"/>
    <col min="4746" max="4746" width="12.19921875" style="11" customWidth="1"/>
    <col min="4747" max="4989" width="9.19921875" style="11"/>
    <col min="4990" max="4990" width="9.265625" style="11" customWidth="1"/>
    <col min="4991" max="4991" width="9.19921875" style="11" customWidth="1"/>
    <col min="4992" max="4992" width="23.796875" style="11" customWidth="1"/>
    <col min="4993" max="4993" width="61" style="11" customWidth="1"/>
    <col min="4994" max="4994" width="29.46484375" style="11" customWidth="1"/>
    <col min="4995" max="4995" width="2.73046875" style="11" customWidth="1"/>
    <col min="4996" max="4996" width="9.19921875" style="11"/>
    <col min="4997" max="4997" width="27.73046875" style="11" customWidth="1"/>
    <col min="4998" max="4998" width="9.19921875" style="11"/>
    <col min="4999" max="4999" width="20.46484375" style="11" customWidth="1"/>
    <col min="5000" max="5000" width="11" style="11" customWidth="1"/>
    <col min="5001" max="5001" width="13.19921875" style="11" customWidth="1"/>
    <col min="5002" max="5002" width="12.19921875" style="11" customWidth="1"/>
    <col min="5003" max="5245" width="9.19921875" style="11"/>
    <col min="5246" max="5246" width="9.265625" style="11" customWidth="1"/>
    <col min="5247" max="5247" width="9.19921875" style="11" customWidth="1"/>
    <col min="5248" max="5248" width="23.796875" style="11" customWidth="1"/>
    <col min="5249" max="5249" width="61" style="11" customWidth="1"/>
    <col min="5250" max="5250" width="29.46484375" style="11" customWidth="1"/>
    <col min="5251" max="5251" width="2.73046875" style="11" customWidth="1"/>
    <col min="5252" max="5252" width="9.19921875" style="11"/>
    <col min="5253" max="5253" width="27.73046875" style="11" customWidth="1"/>
    <col min="5254" max="5254" width="9.19921875" style="11"/>
    <col min="5255" max="5255" width="20.46484375" style="11" customWidth="1"/>
    <col min="5256" max="5256" width="11" style="11" customWidth="1"/>
    <col min="5257" max="5257" width="13.19921875" style="11" customWidth="1"/>
    <col min="5258" max="5258" width="12.19921875" style="11" customWidth="1"/>
    <col min="5259" max="5501" width="9.19921875" style="11"/>
    <col min="5502" max="5502" width="9.265625" style="11" customWidth="1"/>
    <col min="5503" max="5503" width="9.19921875" style="11" customWidth="1"/>
    <col min="5504" max="5504" width="23.796875" style="11" customWidth="1"/>
    <col min="5505" max="5505" width="61" style="11" customWidth="1"/>
    <col min="5506" max="5506" width="29.46484375" style="11" customWidth="1"/>
    <col min="5507" max="5507" width="2.73046875" style="11" customWidth="1"/>
    <col min="5508" max="5508" width="9.19921875" style="11"/>
    <col min="5509" max="5509" width="27.73046875" style="11" customWidth="1"/>
    <col min="5510" max="5510" width="9.19921875" style="11"/>
    <col min="5511" max="5511" width="20.46484375" style="11" customWidth="1"/>
    <col min="5512" max="5512" width="11" style="11" customWidth="1"/>
    <col min="5513" max="5513" width="13.19921875" style="11" customWidth="1"/>
    <col min="5514" max="5514" width="12.19921875" style="11" customWidth="1"/>
    <col min="5515" max="5757" width="9.19921875" style="11"/>
    <col min="5758" max="5758" width="9.265625" style="11" customWidth="1"/>
    <col min="5759" max="5759" width="9.19921875" style="11" customWidth="1"/>
    <col min="5760" max="5760" width="23.796875" style="11" customWidth="1"/>
    <col min="5761" max="5761" width="61" style="11" customWidth="1"/>
    <col min="5762" max="5762" width="29.46484375" style="11" customWidth="1"/>
    <col min="5763" max="5763" width="2.73046875" style="11" customWidth="1"/>
    <col min="5764" max="5764" width="9.19921875" style="11"/>
    <col min="5765" max="5765" width="27.73046875" style="11" customWidth="1"/>
    <col min="5766" max="5766" width="9.19921875" style="11"/>
    <col min="5767" max="5767" width="20.46484375" style="11" customWidth="1"/>
    <col min="5768" max="5768" width="11" style="11" customWidth="1"/>
    <col min="5769" max="5769" width="13.19921875" style="11" customWidth="1"/>
    <col min="5770" max="5770" width="12.19921875" style="11" customWidth="1"/>
    <col min="5771" max="6013" width="9.19921875" style="11"/>
    <col min="6014" max="6014" width="9.265625" style="11" customWidth="1"/>
    <col min="6015" max="6015" width="9.19921875" style="11" customWidth="1"/>
    <col min="6016" max="6016" width="23.796875" style="11" customWidth="1"/>
    <col min="6017" max="6017" width="61" style="11" customWidth="1"/>
    <col min="6018" max="6018" width="29.46484375" style="11" customWidth="1"/>
    <col min="6019" max="6019" width="2.73046875" style="11" customWidth="1"/>
    <col min="6020" max="6020" width="9.19921875" style="11"/>
    <col min="6021" max="6021" width="27.73046875" style="11" customWidth="1"/>
    <col min="6022" max="6022" width="9.19921875" style="11"/>
    <col min="6023" max="6023" width="20.46484375" style="11" customWidth="1"/>
    <col min="6024" max="6024" width="11" style="11" customWidth="1"/>
    <col min="6025" max="6025" width="13.19921875" style="11" customWidth="1"/>
    <col min="6026" max="6026" width="12.19921875" style="11" customWidth="1"/>
    <col min="6027" max="6269" width="9.19921875" style="11"/>
    <col min="6270" max="6270" width="9.265625" style="11" customWidth="1"/>
    <col min="6271" max="6271" width="9.19921875" style="11" customWidth="1"/>
    <col min="6272" max="6272" width="23.796875" style="11" customWidth="1"/>
    <col min="6273" max="6273" width="61" style="11" customWidth="1"/>
    <col min="6274" max="6274" width="29.46484375" style="11" customWidth="1"/>
    <col min="6275" max="6275" width="2.73046875" style="11" customWidth="1"/>
    <col min="6276" max="6276" width="9.19921875" style="11"/>
    <col min="6277" max="6277" width="27.73046875" style="11" customWidth="1"/>
    <col min="6278" max="6278" width="9.19921875" style="11"/>
    <col min="6279" max="6279" width="20.46484375" style="11" customWidth="1"/>
    <col min="6280" max="6280" width="11" style="11" customWidth="1"/>
    <col min="6281" max="6281" width="13.19921875" style="11" customWidth="1"/>
    <col min="6282" max="6282" width="12.19921875" style="11" customWidth="1"/>
    <col min="6283" max="6525" width="9.19921875" style="11"/>
    <col min="6526" max="6526" width="9.265625" style="11" customWidth="1"/>
    <col min="6527" max="6527" width="9.19921875" style="11" customWidth="1"/>
    <col min="6528" max="6528" width="23.796875" style="11" customWidth="1"/>
    <col min="6529" max="6529" width="61" style="11" customWidth="1"/>
    <col min="6530" max="6530" width="29.46484375" style="11" customWidth="1"/>
    <col min="6531" max="6531" width="2.73046875" style="11" customWidth="1"/>
    <col min="6532" max="6532" width="9.19921875" style="11"/>
    <col min="6533" max="6533" width="27.73046875" style="11" customWidth="1"/>
    <col min="6534" max="6534" width="9.19921875" style="11"/>
    <col min="6535" max="6535" width="20.46484375" style="11" customWidth="1"/>
    <col min="6536" max="6536" width="11" style="11" customWidth="1"/>
    <col min="6537" max="6537" width="13.19921875" style="11" customWidth="1"/>
    <col min="6538" max="6538" width="12.19921875" style="11" customWidth="1"/>
    <col min="6539" max="6781" width="9.19921875" style="11"/>
    <col min="6782" max="6782" width="9.265625" style="11" customWidth="1"/>
    <col min="6783" max="6783" width="9.19921875" style="11" customWidth="1"/>
    <col min="6784" max="6784" width="23.796875" style="11" customWidth="1"/>
    <col min="6785" max="6785" width="61" style="11" customWidth="1"/>
    <col min="6786" max="6786" width="29.46484375" style="11" customWidth="1"/>
    <col min="6787" max="6787" width="2.73046875" style="11" customWidth="1"/>
    <col min="6788" max="6788" width="9.19921875" style="11"/>
    <col min="6789" max="6789" width="27.73046875" style="11" customWidth="1"/>
    <col min="6790" max="6790" width="9.19921875" style="11"/>
    <col min="6791" max="6791" width="20.46484375" style="11" customWidth="1"/>
    <col min="6792" max="6792" width="11" style="11" customWidth="1"/>
    <col min="6793" max="6793" width="13.19921875" style="11" customWidth="1"/>
    <col min="6794" max="6794" width="12.19921875" style="11" customWidth="1"/>
    <col min="6795" max="7037" width="9.19921875" style="11"/>
    <col min="7038" max="7038" width="9.265625" style="11" customWidth="1"/>
    <col min="7039" max="7039" width="9.19921875" style="11" customWidth="1"/>
    <col min="7040" max="7040" width="23.796875" style="11" customWidth="1"/>
    <col min="7041" max="7041" width="61" style="11" customWidth="1"/>
    <col min="7042" max="7042" width="29.46484375" style="11" customWidth="1"/>
    <col min="7043" max="7043" width="2.73046875" style="11" customWidth="1"/>
    <col min="7044" max="7044" width="9.19921875" style="11"/>
    <col min="7045" max="7045" width="27.73046875" style="11" customWidth="1"/>
    <col min="7046" max="7046" width="9.19921875" style="11"/>
    <col min="7047" max="7047" width="20.46484375" style="11" customWidth="1"/>
    <col min="7048" max="7048" width="11" style="11" customWidth="1"/>
    <col min="7049" max="7049" width="13.19921875" style="11" customWidth="1"/>
    <col min="7050" max="7050" width="12.19921875" style="11" customWidth="1"/>
    <col min="7051" max="7293" width="9.19921875" style="11"/>
    <col min="7294" max="7294" width="9.265625" style="11" customWidth="1"/>
    <col min="7295" max="7295" width="9.19921875" style="11" customWidth="1"/>
    <col min="7296" max="7296" width="23.796875" style="11" customWidth="1"/>
    <col min="7297" max="7297" width="61" style="11" customWidth="1"/>
    <col min="7298" max="7298" width="29.46484375" style="11" customWidth="1"/>
    <col min="7299" max="7299" width="2.73046875" style="11" customWidth="1"/>
    <col min="7300" max="7300" width="9.19921875" style="11"/>
    <col min="7301" max="7301" width="27.73046875" style="11" customWidth="1"/>
    <col min="7302" max="7302" width="9.19921875" style="11"/>
    <col min="7303" max="7303" width="20.46484375" style="11" customWidth="1"/>
    <col min="7304" max="7304" width="11" style="11" customWidth="1"/>
    <col min="7305" max="7305" width="13.19921875" style="11" customWidth="1"/>
    <col min="7306" max="7306" width="12.19921875" style="11" customWidth="1"/>
    <col min="7307" max="7549" width="9.19921875" style="11"/>
    <col min="7550" max="7550" width="9.265625" style="11" customWidth="1"/>
    <col min="7551" max="7551" width="9.19921875" style="11" customWidth="1"/>
    <col min="7552" max="7552" width="23.796875" style="11" customWidth="1"/>
    <col min="7553" max="7553" width="61" style="11" customWidth="1"/>
    <col min="7554" max="7554" width="29.46484375" style="11" customWidth="1"/>
    <col min="7555" max="7555" width="2.73046875" style="11" customWidth="1"/>
    <col min="7556" max="7556" width="9.19921875" style="11"/>
    <col min="7557" max="7557" width="27.73046875" style="11" customWidth="1"/>
    <col min="7558" max="7558" width="9.19921875" style="11"/>
    <col min="7559" max="7559" width="20.46484375" style="11" customWidth="1"/>
    <col min="7560" max="7560" width="11" style="11" customWidth="1"/>
    <col min="7561" max="7561" width="13.19921875" style="11" customWidth="1"/>
    <col min="7562" max="7562" width="12.19921875" style="11" customWidth="1"/>
    <col min="7563" max="7805" width="9.19921875" style="11"/>
    <col min="7806" max="7806" width="9.265625" style="11" customWidth="1"/>
    <col min="7807" max="7807" width="9.19921875" style="11" customWidth="1"/>
    <col min="7808" max="7808" width="23.796875" style="11" customWidth="1"/>
    <col min="7809" max="7809" width="61" style="11" customWidth="1"/>
    <col min="7810" max="7810" width="29.46484375" style="11" customWidth="1"/>
    <col min="7811" max="7811" width="2.73046875" style="11" customWidth="1"/>
    <col min="7812" max="7812" width="9.19921875" style="11"/>
    <col min="7813" max="7813" width="27.73046875" style="11" customWidth="1"/>
    <col min="7814" max="7814" width="9.19921875" style="11"/>
    <col min="7815" max="7815" width="20.46484375" style="11" customWidth="1"/>
    <col min="7816" max="7816" width="11" style="11" customWidth="1"/>
    <col min="7817" max="7817" width="13.19921875" style="11" customWidth="1"/>
    <col min="7818" max="7818" width="12.19921875" style="11" customWidth="1"/>
    <col min="7819" max="8061" width="9.19921875" style="11"/>
    <col min="8062" max="8062" width="9.265625" style="11" customWidth="1"/>
    <col min="8063" max="8063" width="9.19921875" style="11" customWidth="1"/>
    <col min="8064" max="8064" width="23.796875" style="11" customWidth="1"/>
    <col min="8065" max="8065" width="61" style="11" customWidth="1"/>
    <col min="8066" max="8066" width="29.46484375" style="11" customWidth="1"/>
    <col min="8067" max="8067" width="2.73046875" style="11" customWidth="1"/>
    <col min="8068" max="8068" width="9.19921875" style="11"/>
    <col min="8069" max="8069" width="27.73046875" style="11" customWidth="1"/>
    <col min="8070" max="8070" width="9.19921875" style="11"/>
    <col min="8071" max="8071" width="20.46484375" style="11" customWidth="1"/>
    <col min="8072" max="8072" width="11" style="11" customWidth="1"/>
    <col min="8073" max="8073" width="13.19921875" style="11" customWidth="1"/>
    <col min="8074" max="8074" width="12.19921875" style="11" customWidth="1"/>
    <col min="8075" max="8317" width="9.19921875" style="11"/>
    <col min="8318" max="8318" width="9.265625" style="11" customWidth="1"/>
    <col min="8319" max="8319" width="9.19921875" style="11" customWidth="1"/>
    <col min="8320" max="8320" width="23.796875" style="11" customWidth="1"/>
    <col min="8321" max="8321" width="61" style="11" customWidth="1"/>
    <col min="8322" max="8322" width="29.46484375" style="11" customWidth="1"/>
    <col min="8323" max="8323" width="2.73046875" style="11" customWidth="1"/>
    <col min="8324" max="8324" width="9.19921875" style="11"/>
    <col min="8325" max="8325" width="27.73046875" style="11" customWidth="1"/>
    <col min="8326" max="8326" width="9.19921875" style="11"/>
    <col min="8327" max="8327" width="20.46484375" style="11" customWidth="1"/>
    <col min="8328" max="8328" width="11" style="11" customWidth="1"/>
    <col min="8329" max="8329" width="13.19921875" style="11" customWidth="1"/>
    <col min="8330" max="8330" width="12.19921875" style="11" customWidth="1"/>
    <col min="8331" max="8573" width="9.19921875" style="11"/>
    <col min="8574" max="8574" width="9.265625" style="11" customWidth="1"/>
    <col min="8575" max="8575" width="9.19921875" style="11" customWidth="1"/>
    <col min="8576" max="8576" width="23.796875" style="11" customWidth="1"/>
    <col min="8577" max="8577" width="61" style="11" customWidth="1"/>
    <col min="8578" max="8578" width="29.46484375" style="11" customWidth="1"/>
    <col min="8579" max="8579" width="2.73046875" style="11" customWidth="1"/>
    <col min="8580" max="8580" width="9.19921875" style="11"/>
    <col min="8581" max="8581" width="27.73046875" style="11" customWidth="1"/>
    <col min="8582" max="8582" width="9.19921875" style="11"/>
    <col min="8583" max="8583" width="20.46484375" style="11" customWidth="1"/>
    <col min="8584" max="8584" width="11" style="11" customWidth="1"/>
    <col min="8585" max="8585" width="13.19921875" style="11" customWidth="1"/>
    <col min="8586" max="8586" width="12.19921875" style="11" customWidth="1"/>
    <col min="8587" max="8829" width="9.19921875" style="11"/>
    <col min="8830" max="8830" width="9.265625" style="11" customWidth="1"/>
    <col min="8831" max="8831" width="9.19921875" style="11" customWidth="1"/>
    <col min="8832" max="8832" width="23.796875" style="11" customWidth="1"/>
    <col min="8833" max="8833" width="61" style="11" customWidth="1"/>
    <col min="8834" max="8834" width="29.46484375" style="11" customWidth="1"/>
    <col min="8835" max="8835" width="2.73046875" style="11" customWidth="1"/>
    <col min="8836" max="8836" width="9.19921875" style="11"/>
    <col min="8837" max="8837" width="27.73046875" style="11" customWidth="1"/>
    <col min="8838" max="8838" width="9.19921875" style="11"/>
    <col min="8839" max="8839" width="20.46484375" style="11" customWidth="1"/>
    <col min="8840" max="8840" width="11" style="11" customWidth="1"/>
    <col min="8841" max="8841" width="13.19921875" style="11" customWidth="1"/>
    <col min="8842" max="8842" width="12.19921875" style="11" customWidth="1"/>
    <col min="8843" max="9085" width="9.19921875" style="11"/>
    <col min="9086" max="9086" width="9.265625" style="11" customWidth="1"/>
    <col min="9087" max="9087" width="9.19921875" style="11" customWidth="1"/>
    <col min="9088" max="9088" width="23.796875" style="11" customWidth="1"/>
    <col min="9089" max="9089" width="61" style="11" customWidth="1"/>
    <col min="9090" max="9090" width="29.46484375" style="11" customWidth="1"/>
    <col min="9091" max="9091" width="2.73046875" style="11" customWidth="1"/>
    <col min="9092" max="9092" width="9.19921875" style="11"/>
    <col min="9093" max="9093" width="27.73046875" style="11" customWidth="1"/>
    <col min="9094" max="9094" width="9.19921875" style="11"/>
    <col min="9095" max="9095" width="20.46484375" style="11" customWidth="1"/>
    <col min="9096" max="9096" width="11" style="11" customWidth="1"/>
    <col min="9097" max="9097" width="13.19921875" style="11" customWidth="1"/>
    <col min="9098" max="9098" width="12.19921875" style="11" customWidth="1"/>
    <col min="9099" max="9341" width="9.19921875" style="11"/>
    <col min="9342" max="9342" width="9.265625" style="11" customWidth="1"/>
    <col min="9343" max="9343" width="9.19921875" style="11" customWidth="1"/>
    <col min="9344" max="9344" width="23.796875" style="11" customWidth="1"/>
    <col min="9345" max="9345" width="61" style="11" customWidth="1"/>
    <col min="9346" max="9346" width="29.46484375" style="11" customWidth="1"/>
    <col min="9347" max="9347" width="2.73046875" style="11" customWidth="1"/>
    <col min="9348" max="9348" width="9.19921875" style="11"/>
    <col min="9349" max="9349" width="27.73046875" style="11" customWidth="1"/>
    <col min="9350" max="9350" width="9.19921875" style="11"/>
    <col min="9351" max="9351" width="20.46484375" style="11" customWidth="1"/>
    <col min="9352" max="9352" width="11" style="11" customWidth="1"/>
    <col min="9353" max="9353" width="13.19921875" style="11" customWidth="1"/>
    <col min="9354" max="9354" width="12.19921875" style="11" customWidth="1"/>
    <col min="9355" max="9597" width="9.19921875" style="11"/>
    <col min="9598" max="9598" width="9.265625" style="11" customWidth="1"/>
    <col min="9599" max="9599" width="9.19921875" style="11" customWidth="1"/>
    <col min="9600" max="9600" width="23.796875" style="11" customWidth="1"/>
    <col min="9601" max="9601" width="61" style="11" customWidth="1"/>
    <col min="9602" max="9602" width="29.46484375" style="11" customWidth="1"/>
    <col min="9603" max="9603" width="2.73046875" style="11" customWidth="1"/>
    <col min="9604" max="9604" width="9.19921875" style="11"/>
    <col min="9605" max="9605" width="27.73046875" style="11" customWidth="1"/>
    <col min="9606" max="9606" width="9.19921875" style="11"/>
    <col min="9607" max="9607" width="20.46484375" style="11" customWidth="1"/>
    <col min="9608" max="9608" width="11" style="11" customWidth="1"/>
    <col min="9609" max="9609" width="13.19921875" style="11" customWidth="1"/>
    <col min="9610" max="9610" width="12.19921875" style="11" customWidth="1"/>
    <col min="9611" max="9853" width="9.19921875" style="11"/>
    <col min="9854" max="9854" width="9.265625" style="11" customWidth="1"/>
    <col min="9855" max="9855" width="9.19921875" style="11" customWidth="1"/>
    <col min="9856" max="9856" width="23.796875" style="11" customWidth="1"/>
    <col min="9857" max="9857" width="61" style="11" customWidth="1"/>
    <col min="9858" max="9858" width="29.46484375" style="11" customWidth="1"/>
    <col min="9859" max="9859" width="2.73046875" style="11" customWidth="1"/>
    <col min="9860" max="9860" width="9.19921875" style="11"/>
    <col min="9861" max="9861" width="27.73046875" style="11" customWidth="1"/>
    <col min="9862" max="9862" width="9.19921875" style="11"/>
    <col min="9863" max="9863" width="20.46484375" style="11" customWidth="1"/>
    <col min="9864" max="9864" width="11" style="11" customWidth="1"/>
    <col min="9865" max="9865" width="13.19921875" style="11" customWidth="1"/>
    <col min="9866" max="9866" width="12.19921875" style="11" customWidth="1"/>
    <col min="9867" max="10109" width="9.19921875" style="11"/>
    <col min="10110" max="10110" width="9.265625" style="11" customWidth="1"/>
    <col min="10111" max="10111" width="9.19921875" style="11" customWidth="1"/>
    <col min="10112" max="10112" width="23.796875" style="11" customWidth="1"/>
    <col min="10113" max="10113" width="61" style="11" customWidth="1"/>
    <col min="10114" max="10114" width="29.46484375" style="11" customWidth="1"/>
    <col min="10115" max="10115" width="2.73046875" style="11" customWidth="1"/>
    <col min="10116" max="10116" width="9.19921875" style="11"/>
    <col min="10117" max="10117" width="27.73046875" style="11" customWidth="1"/>
    <col min="10118" max="10118" width="9.19921875" style="11"/>
    <col min="10119" max="10119" width="20.46484375" style="11" customWidth="1"/>
    <col min="10120" max="10120" width="11" style="11" customWidth="1"/>
    <col min="10121" max="10121" width="13.19921875" style="11" customWidth="1"/>
    <col min="10122" max="10122" width="12.19921875" style="11" customWidth="1"/>
    <col min="10123" max="10365" width="9.19921875" style="11"/>
    <col min="10366" max="10366" width="9.265625" style="11" customWidth="1"/>
    <col min="10367" max="10367" width="9.19921875" style="11" customWidth="1"/>
    <col min="10368" max="10368" width="23.796875" style="11" customWidth="1"/>
    <col min="10369" max="10369" width="61" style="11" customWidth="1"/>
    <col min="10370" max="10370" width="29.46484375" style="11" customWidth="1"/>
    <col min="10371" max="10371" width="2.73046875" style="11" customWidth="1"/>
    <col min="10372" max="10372" width="9.19921875" style="11"/>
    <col min="10373" max="10373" width="27.73046875" style="11" customWidth="1"/>
    <col min="10374" max="10374" width="9.19921875" style="11"/>
    <col min="10375" max="10375" width="20.46484375" style="11" customWidth="1"/>
    <col min="10376" max="10376" width="11" style="11" customWidth="1"/>
    <col min="10377" max="10377" width="13.19921875" style="11" customWidth="1"/>
    <col min="10378" max="10378" width="12.19921875" style="11" customWidth="1"/>
    <col min="10379" max="10621" width="9.19921875" style="11"/>
    <col min="10622" max="10622" width="9.265625" style="11" customWidth="1"/>
    <col min="10623" max="10623" width="9.19921875" style="11" customWidth="1"/>
    <col min="10624" max="10624" width="23.796875" style="11" customWidth="1"/>
    <col min="10625" max="10625" width="61" style="11" customWidth="1"/>
    <col min="10626" max="10626" width="29.46484375" style="11" customWidth="1"/>
    <col min="10627" max="10627" width="2.73046875" style="11" customWidth="1"/>
    <col min="10628" max="10628" width="9.19921875" style="11"/>
    <col min="10629" max="10629" width="27.73046875" style="11" customWidth="1"/>
    <col min="10630" max="10630" width="9.19921875" style="11"/>
    <col min="10631" max="10631" width="20.46484375" style="11" customWidth="1"/>
    <col min="10632" max="10632" width="11" style="11" customWidth="1"/>
    <col min="10633" max="10633" width="13.19921875" style="11" customWidth="1"/>
    <col min="10634" max="10634" width="12.19921875" style="11" customWidth="1"/>
    <col min="10635" max="10877" width="9.19921875" style="11"/>
    <col min="10878" max="10878" width="9.265625" style="11" customWidth="1"/>
    <col min="10879" max="10879" width="9.19921875" style="11" customWidth="1"/>
    <col min="10880" max="10880" width="23.796875" style="11" customWidth="1"/>
    <col min="10881" max="10881" width="61" style="11" customWidth="1"/>
    <col min="10882" max="10882" width="29.46484375" style="11" customWidth="1"/>
    <col min="10883" max="10883" width="2.73046875" style="11" customWidth="1"/>
    <col min="10884" max="10884" width="9.19921875" style="11"/>
    <col min="10885" max="10885" width="27.73046875" style="11" customWidth="1"/>
    <col min="10886" max="10886" width="9.19921875" style="11"/>
    <col min="10887" max="10887" width="20.46484375" style="11" customWidth="1"/>
    <col min="10888" max="10888" width="11" style="11" customWidth="1"/>
    <col min="10889" max="10889" width="13.19921875" style="11" customWidth="1"/>
    <col min="10890" max="10890" width="12.19921875" style="11" customWidth="1"/>
    <col min="10891" max="11133" width="9.19921875" style="11"/>
    <col min="11134" max="11134" width="9.265625" style="11" customWidth="1"/>
    <col min="11135" max="11135" width="9.19921875" style="11" customWidth="1"/>
    <col min="11136" max="11136" width="23.796875" style="11" customWidth="1"/>
    <col min="11137" max="11137" width="61" style="11" customWidth="1"/>
    <col min="11138" max="11138" width="29.46484375" style="11" customWidth="1"/>
    <col min="11139" max="11139" width="2.73046875" style="11" customWidth="1"/>
    <col min="11140" max="11140" width="9.19921875" style="11"/>
    <col min="11141" max="11141" width="27.73046875" style="11" customWidth="1"/>
    <col min="11142" max="11142" width="9.19921875" style="11"/>
    <col min="11143" max="11143" width="20.46484375" style="11" customWidth="1"/>
    <col min="11144" max="11144" width="11" style="11" customWidth="1"/>
    <col min="11145" max="11145" width="13.19921875" style="11" customWidth="1"/>
    <col min="11146" max="11146" width="12.19921875" style="11" customWidth="1"/>
    <col min="11147" max="11389" width="9.19921875" style="11"/>
    <col min="11390" max="11390" width="9.265625" style="11" customWidth="1"/>
    <col min="11391" max="11391" width="9.19921875" style="11" customWidth="1"/>
    <col min="11392" max="11392" width="23.796875" style="11" customWidth="1"/>
    <col min="11393" max="11393" width="61" style="11" customWidth="1"/>
    <col min="11394" max="11394" width="29.46484375" style="11" customWidth="1"/>
    <col min="11395" max="11395" width="2.73046875" style="11" customWidth="1"/>
    <col min="11396" max="11396" width="9.19921875" style="11"/>
    <col min="11397" max="11397" width="27.73046875" style="11" customWidth="1"/>
    <col min="11398" max="11398" width="9.19921875" style="11"/>
    <col min="11399" max="11399" width="20.46484375" style="11" customWidth="1"/>
    <col min="11400" max="11400" width="11" style="11" customWidth="1"/>
    <col min="11401" max="11401" width="13.19921875" style="11" customWidth="1"/>
    <col min="11402" max="11402" width="12.19921875" style="11" customWidth="1"/>
    <col min="11403" max="11645" width="9.19921875" style="11"/>
    <col min="11646" max="11646" width="9.265625" style="11" customWidth="1"/>
    <col min="11647" max="11647" width="9.19921875" style="11" customWidth="1"/>
    <col min="11648" max="11648" width="23.796875" style="11" customWidth="1"/>
    <col min="11649" max="11649" width="61" style="11" customWidth="1"/>
    <col min="11650" max="11650" width="29.46484375" style="11" customWidth="1"/>
    <col min="11651" max="11651" width="2.73046875" style="11" customWidth="1"/>
    <col min="11652" max="11652" width="9.19921875" style="11"/>
    <col min="11653" max="11653" width="27.73046875" style="11" customWidth="1"/>
    <col min="11654" max="11654" width="9.19921875" style="11"/>
    <col min="11655" max="11655" width="20.46484375" style="11" customWidth="1"/>
    <col min="11656" max="11656" width="11" style="11" customWidth="1"/>
    <col min="11657" max="11657" width="13.19921875" style="11" customWidth="1"/>
    <col min="11658" max="11658" width="12.19921875" style="11" customWidth="1"/>
    <col min="11659" max="11901" width="9.19921875" style="11"/>
    <col min="11902" max="11902" width="9.265625" style="11" customWidth="1"/>
    <col min="11903" max="11903" width="9.19921875" style="11" customWidth="1"/>
    <col min="11904" max="11904" width="23.796875" style="11" customWidth="1"/>
    <col min="11905" max="11905" width="61" style="11" customWidth="1"/>
    <col min="11906" max="11906" width="29.46484375" style="11" customWidth="1"/>
    <col min="11907" max="11907" width="2.73046875" style="11" customWidth="1"/>
    <col min="11908" max="11908" width="9.19921875" style="11"/>
    <col min="11909" max="11909" width="27.73046875" style="11" customWidth="1"/>
    <col min="11910" max="11910" width="9.19921875" style="11"/>
    <col min="11911" max="11911" width="20.46484375" style="11" customWidth="1"/>
    <col min="11912" max="11912" width="11" style="11" customWidth="1"/>
    <col min="11913" max="11913" width="13.19921875" style="11" customWidth="1"/>
    <col min="11914" max="11914" width="12.19921875" style="11" customWidth="1"/>
    <col min="11915" max="12157" width="9.19921875" style="11"/>
    <col min="12158" max="12158" width="9.265625" style="11" customWidth="1"/>
    <col min="12159" max="12159" width="9.19921875" style="11" customWidth="1"/>
    <col min="12160" max="12160" width="23.796875" style="11" customWidth="1"/>
    <col min="12161" max="12161" width="61" style="11" customWidth="1"/>
    <col min="12162" max="12162" width="29.46484375" style="11" customWidth="1"/>
    <col min="12163" max="12163" width="2.73046875" style="11" customWidth="1"/>
    <col min="12164" max="12164" width="9.19921875" style="11"/>
    <col min="12165" max="12165" width="27.73046875" style="11" customWidth="1"/>
    <col min="12166" max="12166" width="9.19921875" style="11"/>
    <col min="12167" max="12167" width="20.46484375" style="11" customWidth="1"/>
    <col min="12168" max="12168" width="11" style="11" customWidth="1"/>
    <col min="12169" max="12169" width="13.19921875" style="11" customWidth="1"/>
    <col min="12170" max="12170" width="12.19921875" style="11" customWidth="1"/>
    <col min="12171" max="12413" width="9.19921875" style="11"/>
    <col min="12414" max="12414" width="9.265625" style="11" customWidth="1"/>
    <col min="12415" max="12415" width="9.19921875" style="11" customWidth="1"/>
    <col min="12416" max="12416" width="23.796875" style="11" customWidth="1"/>
    <col min="12417" max="12417" width="61" style="11" customWidth="1"/>
    <col min="12418" max="12418" width="29.46484375" style="11" customWidth="1"/>
    <col min="12419" max="12419" width="2.73046875" style="11" customWidth="1"/>
    <col min="12420" max="12420" width="9.19921875" style="11"/>
    <col min="12421" max="12421" width="27.73046875" style="11" customWidth="1"/>
    <col min="12422" max="12422" width="9.19921875" style="11"/>
    <col min="12423" max="12423" width="20.46484375" style="11" customWidth="1"/>
    <col min="12424" max="12424" width="11" style="11" customWidth="1"/>
    <col min="12425" max="12425" width="13.19921875" style="11" customWidth="1"/>
    <col min="12426" max="12426" width="12.19921875" style="11" customWidth="1"/>
    <col min="12427" max="12669" width="9.19921875" style="11"/>
    <col min="12670" max="12670" width="9.265625" style="11" customWidth="1"/>
    <col min="12671" max="12671" width="9.19921875" style="11" customWidth="1"/>
    <col min="12672" max="12672" width="23.796875" style="11" customWidth="1"/>
    <col min="12673" max="12673" width="61" style="11" customWidth="1"/>
    <col min="12674" max="12674" width="29.46484375" style="11" customWidth="1"/>
    <col min="12675" max="12675" width="2.73046875" style="11" customWidth="1"/>
    <col min="12676" max="12676" width="9.19921875" style="11"/>
    <col min="12677" max="12677" width="27.73046875" style="11" customWidth="1"/>
    <col min="12678" max="12678" width="9.19921875" style="11"/>
    <col min="12679" max="12679" width="20.46484375" style="11" customWidth="1"/>
    <col min="12680" max="12680" width="11" style="11" customWidth="1"/>
    <col min="12681" max="12681" width="13.19921875" style="11" customWidth="1"/>
    <col min="12682" max="12682" width="12.19921875" style="11" customWidth="1"/>
    <col min="12683" max="12925" width="9.19921875" style="11"/>
    <col min="12926" max="12926" width="9.265625" style="11" customWidth="1"/>
    <col min="12927" max="12927" width="9.19921875" style="11" customWidth="1"/>
    <col min="12928" max="12928" width="23.796875" style="11" customWidth="1"/>
    <col min="12929" max="12929" width="61" style="11" customWidth="1"/>
    <col min="12930" max="12930" width="29.46484375" style="11" customWidth="1"/>
    <col min="12931" max="12931" width="2.73046875" style="11" customWidth="1"/>
    <col min="12932" max="12932" width="9.19921875" style="11"/>
    <col min="12933" max="12933" width="27.73046875" style="11" customWidth="1"/>
    <col min="12934" max="12934" width="9.19921875" style="11"/>
    <col min="12935" max="12935" width="20.46484375" style="11" customWidth="1"/>
    <col min="12936" max="12936" width="11" style="11" customWidth="1"/>
    <col min="12937" max="12937" width="13.19921875" style="11" customWidth="1"/>
    <col min="12938" max="12938" width="12.19921875" style="11" customWidth="1"/>
    <col min="12939" max="13181" width="9.19921875" style="11"/>
    <col min="13182" max="13182" width="9.265625" style="11" customWidth="1"/>
    <col min="13183" max="13183" width="9.19921875" style="11" customWidth="1"/>
    <col min="13184" max="13184" width="23.796875" style="11" customWidth="1"/>
    <col min="13185" max="13185" width="61" style="11" customWidth="1"/>
    <col min="13186" max="13186" width="29.46484375" style="11" customWidth="1"/>
    <col min="13187" max="13187" width="2.73046875" style="11" customWidth="1"/>
    <col min="13188" max="13188" width="9.19921875" style="11"/>
    <col min="13189" max="13189" width="27.73046875" style="11" customWidth="1"/>
    <col min="13190" max="13190" width="9.19921875" style="11"/>
    <col min="13191" max="13191" width="20.46484375" style="11" customWidth="1"/>
    <col min="13192" max="13192" width="11" style="11" customWidth="1"/>
    <col min="13193" max="13193" width="13.19921875" style="11" customWidth="1"/>
    <col min="13194" max="13194" width="12.19921875" style="11" customWidth="1"/>
    <col min="13195" max="13437" width="9.19921875" style="11"/>
    <col min="13438" max="13438" width="9.265625" style="11" customWidth="1"/>
    <col min="13439" max="13439" width="9.19921875" style="11" customWidth="1"/>
    <col min="13440" max="13440" width="23.796875" style="11" customWidth="1"/>
    <col min="13441" max="13441" width="61" style="11" customWidth="1"/>
    <col min="13442" max="13442" width="29.46484375" style="11" customWidth="1"/>
    <col min="13443" max="13443" width="2.73046875" style="11" customWidth="1"/>
    <col min="13444" max="13444" width="9.19921875" style="11"/>
    <col min="13445" max="13445" width="27.73046875" style="11" customWidth="1"/>
    <col min="13446" max="13446" width="9.19921875" style="11"/>
    <col min="13447" max="13447" width="20.46484375" style="11" customWidth="1"/>
    <col min="13448" max="13448" width="11" style="11" customWidth="1"/>
    <col min="13449" max="13449" width="13.19921875" style="11" customWidth="1"/>
    <col min="13450" max="13450" width="12.19921875" style="11" customWidth="1"/>
    <col min="13451" max="13693" width="9.19921875" style="11"/>
    <col min="13694" max="13694" width="9.265625" style="11" customWidth="1"/>
    <col min="13695" max="13695" width="9.19921875" style="11" customWidth="1"/>
    <col min="13696" max="13696" width="23.796875" style="11" customWidth="1"/>
    <col min="13697" max="13697" width="61" style="11" customWidth="1"/>
    <col min="13698" max="13698" width="29.46484375" style="11" customWidth="1"/>
    <col min="13699" max="13699" width="2.73046875" style="11" customWidth="1"/>
    <col min="13700" max="13700" width="9.19921875" style="11"/>
    <col min="13701" max="13701" width="27.73046875" style="11" customWidth="1"/>
    <col min="13702" max="13702" width="9.19921875" style="11"/>
    <col min="13703" max="13703" width="20.46484375" style="11" customWidth="1"/>
    <col min="13704" max="13704" width="11" style="11" customWidth="1"/>
    <col min="13705" max="13705" width="13.19921875" style="11" customWidth="1"/>
    <col min="13706" max="13706" width="12.19921875" style="11" customWidth="1"/>
    <col min="13707" max="13949" width="9.19921875" style="11"/>
    <col min="13950" max="13950" width="9.265625" style="11" customWidth="1"/>
    <col min="13951" max="13951" width="9.19921875" style="11" customWidth="1"/>
    <col min="13952" max="13952" width="23.796875" style="11" customWidth="1"/>
    <col min="13953" max="13953" width="61" style="11" customWidth="1"/>
    <col min="13954" max="13954" width="29.46484375" style="11" customWidth="1"/>
    <col min="13955" max="13955" width="2.73046875" style="11" customWidth="1"/>
    <col min="13956" max="13956" width="9.19921875" style="11"/>
    <col min="13957" max="13957" width="27.73046875" style="11" customWidth="1"/>
    <col min="13958" max="13958" width="9.19921875" style="11"/>
    <col min="13959" max="13959" width="20.46484375" style="11" customWidth="1"/>
    <col min="13960" max="13960" width="11" style="11" customWidth="1"/>
    <col min="13961" max="13961" width="13.19921875" style="11" customWidth="1"/>
    <col min="13962" max="13962" width="12.19921875" style="11" customWidth="1"/>
    <col min="13963" max="14205" width="9.19921875" style="11"/>
    <col min="14206" max="14206" width="9.265625" style="11" customWidth="1"/>
    <col min="14207" max="14207" width="9.19921875" style="11" customWidth="1"/>
    <col min="14208" max="14208" width="23.796875" style="11" customWidth="1"/>
    <col min="14209" max="14209" width="61" style="11" customWidth="1"/>
    <col min="14210" max="14210" width="29.46484375" style="11" customWidth="1"/>
    <col min="14211" max="14211" width="2.73046875" style="11" customWidth="1"/>
    <col min="14212" max="14212" width="9.19921875" style="11"/>
    <col min="14213" max="14213" width="27.73046875" style="11" customWidth="1"/>
    <col min="14214" max="14214" width="9.19921875" style="11"/>
    <col min="14215" max="14215" width="20.46484375" style="11" customWidth="1"/>
    <col min="14216" max="14216" width="11" style="11" customWidth="1"/>
    <col min="14217" max="14217" width="13.19921875" style="11" customWidth="1"/>
    <col min="14218" max="14218" width="12.19921875" style="11" customWidth="1"/>
    <col min="14219" max="14461" width="9.19921875" style="11"/>
    <col min="14462" max="14462" width="9.265625" style="11" customWidth="1"/>
    <col min="14463" max="14463" width="9.19921875" style="11" customWidth="1"/>
    <col min="14464" max="14464" width="23.796875" style="11" customWidth="1"/>
    <col min="14465" max="14465" width="61" style="11" customWidth="1"/>
    <col min="14466" max="14466" width="29.46484375" style="11" customWidth="1"/>
    <col min="14467" max="14467" width="2.73046875" style="11" customWidth="1"/>
    <col min="14468" max="14468" width="9.19921875" style="11"/>
    <col min="14469" max="14469" width="27.73046875" style="11" customWidth="1"/>
    <col min="14470" max="14470" width="9.19921875" style="11"/>
    <col min="14471" max="14471" width="20.46484375" style="11" customWidth="1"/>
    <col min="14472" max="14472" width="11" style="11" customWidth="1"/>
    <col min="14473" max="14473" width="13.19921875" style="11" customWidth="1"/>
    <col min="14474" max="14474" width="12.19921875" style="11" customWidth="1"/>
    <col min="14475" max="14717" width="9.19921875" style="11"/>
    <col min="14718" max="14718" width="9.265625" style="11" customWidth="1"/>
    <col min="14719" max="14719" width="9.19921875" style="11" customWidth="1"/>
    <col min="14720" max="14720" width="23.796875" style="11" customWidth="1"/>
    <col min="14721" max="14721" width="61" style="11" customWidth="1"/>
    <col min="14722" max="14722" width="29.46484375" style="11" customWidth="1"/>
    <col min="14723" max="14723" width="2.73046875" style="11" customWidth="1"/>
    <col min="14724" max="14724" width="9.19921875" style="11"/>
    <col min="14725" max="14725" width="27.73046875" style="11" customWidth="1"/>
    <col min="14726" max="14726" width="9.19921875" style="11"/>
    <col min="14727" max="14727" width="20.46484375" style="11" customWidth="1"/>
    <col min="14728" max="14728" width="11" style="11" customWidth="1"/>
    <col min="14729" max="14729" width="13.19921875" style="11" customWidth="1"/>
    <col min="14730" max="14730" width="12.19921875" style="11" customWidth="1"/>
    <col min="14731" max="14973" width="9.19921875" style="11"/>
    <col min="14974" max="14974" width="9.265625" style="11" customWidth="1"/>
    <col min="14975" max="14975" width="9.19921875" style="11" customWidth="1"/>
    <col min="14976" max="14976" width="23.796875" style="11" customWidth="1"/>
    <col min="14977" max="14977" width="61" style="11" customWidth="1"/>
    <col min="14978" max="14978" width="29.46484375" style="11" customWidth="1"/>
    <col min="14979" max="14979" width="2.73046875" style="11" customWidth="1"/>
    <col min="14980" max="14980" width="9.19921875" style="11"/>
    <col min="14981" max="14981" width="27.73046875" style="11" customWidth="1"/>
    <col min="14982" max="14982" width="9.19921875" style="11"/>
    <col min="14983" max="14983" width="20.46484375" style="11" customWidth="1"/>
    <col min="14984" max="14984" width="11" style="11" customWidth="1"/>
    <col min="14985" max="14985" width="13.19921875" style="11" customWidth="1"/>
    <col min="14986" max="14986" width="12.19921875" style="11" customWidth="1"/>
    <col min="14987" max="15229" width="9.19921875" style="11"/>
    <col min="15230" max="15230" width="9.265625" style="11" customWidth="1"/>
    <col min="15231" max="15231" width="9.19921875" style="11" customWidth="1"/>
    <col min="15232" max="15232" width="23.796875" style="11" customWidth="1"/>
    <col min="15233" max="15233" width="61" style="11" customWidth="1"/>
    <col min="15234" max="15234" width="29.46484375" style="11" customWidth="1"/>
    <col min="15235" max="15235" width="2.73046875" style="11" customWidth="1"/>
    <col min="15236" max="15236" width="9.19921875" style="11"/>
    <col min="15237" max="15237" width="27.73046875" style="11" customWidth="1"/>
    <col min="15238" max="15238" width="9.19921875" style="11"/>
    <col min="15239" max="15239" width="20.46484375" style="11" customWidth="1"/>
    <col min="15240" max="15240" width="11" style="11" customWidth="1"/>
    <col min="15241" max="15241" width="13.19921875" style="11" customWidth="1"/>
    <col min="15242" max="15242" width="12.19921875" style="11" customWidth="1"/>
    <col min="15243" max="15485" width="9.19921875" style="11"/>
    <col min="15486" max="15486" width="9.265625" style="11" customWidth="1"/>
    <col min="15487" max="15487" width="9.19921875" style="11" customWidth="1"/>
    <col min="15488" max="15488" width="23.796875" style="11" customWidth="1"/>
    <col min="15489" max="15489" width="61" style="11" customWidth="1"/>
    <col min="15490" max="15490" width="29.46484375" style="11" customWidth="1"/>
    <col min="15491" max="15491" width="2.73046875" style="11" customWidth="1"/>
    <col min="15492" max="15492" width="9.19921875" style="11"/>
    <col min="15493" max="15493" width="27.73046875" style="11" customWidth="1"/>
    <col min="15494" max="15494" width="9.19921875" style="11"/>
    <col min="15495" max="15495" width="20.46484375" style="11" customWidth="1"/>
    <col min="15496" max="15496" width="11" style="11" customWidth="1"/>
    <col min="15497" max="15497" width="13.19921875" style="11" customWidth="1"/>
    <col min="15498" max="15498" width="12.19921875" style="11" customWidth="1"/>
    <col min="15499" max="15741" width="9.19921875" style="11"/>
    <col min="15742" max="15742" width="9.265625" style="11" customWidth="1"/>
    <col min="15743" max="15743" width="9.19921875" style="11" customWidth="1"/>
    <col min="15744" max="15744" width="23.796875" style="11" customWidth="1"/>
    <col min="15745" max="15745" width="61" style="11" customWidth="1"/>
    <col min="15746" max="15746" width="29.46484375" style="11" customWidth="1"/>
    <col min="15747" max="15747" width="2.73046875" style="11" customWidth="1"/>
    <col min="15748" max="15748" width="9.19921875" style="11"/>
    <col min="15749" max="15749" width="27.73046875" style="11" customWidth="1"/>
    <col min="15750" max="15750" width="9.19921875" style="11"/>
    <col min="15751" max="15751" width="20.46484375" style="11" customWidth="1"/>
    <col min="15752" max="15752" width="11" style="11" customWidth="1"/>
    <col min="15753" max="15753" width="13.19921875" style="11" customWidth="1"/>
    <col min="15754" max="15754" width="12.19921875" style="11" customWidth="1"/>
    <col min="15755" max="15997" width="9.19921875" style="11"/>
    <col min="15998" max="15998" width="9.265625" style="11" customWidth="1"/>
    <col min="15999" max="15999" width="9.19921875" style="11" customWidth="1"/>
    <col min="16000" max="16000" width="23.796875" style="11" customWidth="1"/>
    <col min="16001" max="16001" width="61" style="11" customWidth="1"/>
    <col min="16002" max="16002" width="29.46484375" style="11" customWidth="1"/>
    <col min="16003" max="16003" width="2.73046875" style="11" customWidth="1"/>
    <col min="16004" max="16004" width="9.19921875" style="11"/>
    <col min="16005" max="16005" width="27.73046875" style="11" customWidth="1"/>
    <col min="16006" max="16006" width="9.19921875" style="11"/>
    <col min="16007" max="16007" width="20.46484375" style="11" customWidth="1"/>
    <col min="16008" max="16008" width="11" style="11" customWidth="1"/>
    <col min="16009" max="16009" width="13.19921875" style="11" customWidth="1"/>
    <col min="16010" max="16010" width="12.19921875" style="11" customWidth="1"/>
    <col min="16011" max="16384" width="9.19921875" style="11"/>
  </cols>
  <sheetData>
    <row r="1" spans="1:18" s="6" customFormat="1" ht="20.65" x14ac:dyDescent="0.6">
      <c r="A1" s="5" t="s">
        <v>23</v>
      </c>
      <c r="B1" s="16"/>
      <c r="C1" s="31"/>
    </row>
    <row r="2" spans="1:18" s="6" customFormat="1" ht="24" customHeight="1" x14ac:dyDescent="0.5">
      <c r="A2" s="2" t="s">
        <v>0</v>
      </c>
      <c r="B2" s="16"/>
      <c r="C2" s="31"/>
    </row>
    <row r="3" spans="1:18" s="6" customFormat="1" ht="40.049999999999997" customHeight="1" thickBot="1" x14ac:dyDescent="0.55000000000000004">
      <c r="A3" s="158" t="s">
        <v>121</v>
      </c>
      <c r="B3" s="159"/>
      <c r="C3" s="160"/>
    </row>
    <row r="4" spans="1:18" s="8" customFormat="1" ht="15.75" thickBot="1" x14ac:dyDescent="0.5">
      <c r="A4" s="3" t="s">
        <v>1</v>
      </c>
      <c r="B4" s="4" t="s">
        <v>2</v>
      </c>
      <c r="C4" s="28" t="s">
        <v>3</v>
      </c>
      <c r="D4" s="7"/>
      <c r="Q4" s="9"/>
      <c r="R4" s="9"/>
    </row>
    <row r="5" spans="1:18" s="10" customFormat="1" ht="17.649999999999999" thickTop="1" x14ac:dyDescent="0.45">
      <c r="A5" s="151" t="s">
        <v>97</v>
      </c>
      <c r="B5" s="17">
        <v>117492524</v>
      </c>
      <c r="C5" s="36">
        <f>B5/$B$43</f>
        <v>9.158305168299288E-3</v>
      </c>
    </row>
    <row r="6" spans="1:18" s="10" customFormat="1" x14ac:dyDescent="0.45">
      <c r="A6" s="151"/>
      <c r="B6" s="14"/>
      <c r="C6" s="36"/>
    </row>
    <row r="7" spans="1:18" s="10" customFormat="1" x14ac:dyDescent="0.45">
      <c r="A7" s="151" t="s">
        <v>94</v>
      </c>
      <c r="B7" s="14">
        <v>24543893</v>
      </c>
      <c r="C7" s="36">
        <f t="shared" ref="C7:C35" si="0">B7/$B$43</f>
        <v>1.9131469344558869E-3</v>
      </c>
    </row>
    <row r="8" spans="1:18" x14ac:dyDescent="0.45">
      <c r="A8" s="151"/>
      <c r="B8" s="14"/>
      <c r="C8" s="36"/>
    </row>
    <row r="9" spans="1:18" s="10" customFormat="1" x14ac:dyDescent="0.45">
      <c r="A9" s="151" t="s">
        <v>98</v>
      </c>
      <c r="B9" s="14">
        <v>10000000</v>
      </c>
      <c r="C9" s="36">
        <f t="shared" si="0"/>
        <v>7.7947982190758693E-4</v>
      </c>
    </row>
    <row r="10" spans="1:18" x14ac:dyDescent="0.45">
      <c r="A10" s="151"/>
      <c r="B10" s="14"/>
      <c r="C10" s="36"/>
    </row>
    <row r="11" spans="1:18" x14ac:dyDescent="0.45">
      <c r="A11" s="151" t="s">
        <v>95</v>
      </c>
      <c r="B11" s="14">
        <v>4899452499</v>
      </c>
      <c r="C11" s="36">
        <f t="shared" si="0"/>
        <v>0.38190243613652014</v>
      </c>
      <c r="E11" s="10"/>
    </row>
    <row r="12" spans="1:18" x14ac:dyDescent="0.45">
      <c r="A12" s="151"/>
      <c r="B12" s="14"/>
      <c r="C12" s="36"/>
    </row>
    <row r="13" spans="1:18" x14ac:dyDescent="0.45">
      <c r="A13" s="151" t="s">
        <v>99</v>
      </c>
      <c r="B13" s="14">
        <v>38000000</v>
      </c>
      <c r="C13" s="36">
        <f t="shared" si="0"/>
        <v>2.9620233232488303E-3</v>
      </c>
      <c r="E13" s="10"/>
    </row>
    <row r="14" spans="1:18" x14ac:dyDescent="0.45">
      <c r="A14" s="151"/>
      <c r="B14" s="14"/>
      <c r="C14" s="36"/>
      <c r="E14" s="10"/>
    </row>
    <row r="15" spans="1:18" x14ac:dyDescent="0.45">
      <c r="A15" s="151" t="s">
        <v>100</v>
      </c>
      <c r="B15" s="27">
        <v>285574688</v>
      </c>
      <c r="C15" s="36">
        <f t="shared" si="0"/>
        <v>2.2259970694355469E-2</v>
      </c>
      <c r="E15" s="10"/>
    </row>
    <row r="16" spans="1:18" s="12" customFormat="1" x14ac:dyDescent="0.45">
      <c r="A16" s="151"/>
      <c r="B16" s="14"/>
      <c r="C16" s="36"/>
      <c r="D16" s="15"/>
      <c r="E16" s="11"/>
    </row>
    <row r="17" spans="1:5" s="12" customFormat="1" x14ac:dyDescent="0.45">
      <c r="A17" s="151" t="s">
        <v>101</v>
      </c>
      <c r="B17" s="14">
        <v>3500000</v>
      </c>
      <c r="C17" s="36">
        <f t="shared" si="0"/>
        <v>2.7281793766765539E-4</v>
      </c>
      <c r="D17" s="15"/>
      <c r="E17" s="10"/>
    </row>
    <row r="18" spans="1:5" x14ac:dyDescent="0.45">
      <c r="A18" s="152"/>
      <c r="B18" s="14"/>
      <c r="C18" s="36"/>
    </row>
    <row r="19" spans="1:5" x14ac:dyDescent="0.45">
      <c r="A19" s="152" t="s">
        <v>102</v>
      </c>
      <c r="B19" s="19">
        <v>644033664</v>
      </c>
      <c r="C19" s="36">
        <f t="shared" si="0"/>
        <v>5.0201124571721066E-2</v>
      </c>
      <c r="E19" s="10"/>
    </row>
    <row r="20" spans="1:5" x14ac:dyDescent="0.45">
      <c r="A20" s="151"/>
      <c r="B20" s="14"/>
      <c r="C20" s="36"/>
    </row>
    <row r="21" spans="1:5" x14ac:dyDescent="0.45">
      <c r="A21" s="151" t="s">
        <v>103</v>
      </c>
      <c r="B21" s="19">
        <v>14265993</v>
      </c>
      <c r="C21" s="36">
        <f t="shared" si="0"/>
        <v>1.1120053682974881E-3</v>
      </c>
      <c r="E21" s="10"/>
    </row>
    <row r="22" spans="1:5" x14ac:dyDescent="0.45">
      <c r="A22" s="151"/>
      <c r="B22" s="14"/>
      <c r="C22" s="36"/>
      <c r="E22" s="10"/>
    </row>
    <row r="23" spans="1:5" x14ac:dyDescent="0.45">
      <c r="A23" s="151" t="s">
        <v>104</v>
      </c>
      <c r="B23" s="14">
        <v>35000000</v>
      </c>
      <c r="C23" s="36">
        <f t="shared" si="0"/>
        <v>2.7281793766765544E-3</v>
      </c>
      <c r="E23" s="10"/>
    </row>
    <row r="24" spans="1:5" x14ac:dyDescent="0.45">
      <c r="A24" s="151"/>
      <c r="B24" s="14"/>
      <c r="C24" s="36"/>
    </row>
    <row r="25" spans="1:5" x14ac:dyDescent="0.45">
      <c r="A25" s="151" t="s">
        <v>105</v>
      </c>
      <c r="B25" s="19">
        <v>20000000</v>
      </c>
      <c r="C25" s="36">
        <f t="shared" si="0"/>
        <v>1.5589596438151739E-3</v>
      </c>
      <c r="E25" s="10"/>
    </row>
    <row r="26" spans="1:5" x14ac:dyDescent="0.45">
      <c r="A26" s="151"/>
      <c r="B26" s="14"/>
      <c r="C26" s="36"/>
    </row>
    <row r="27" spans="1:5" x14ac:dyDescent="0.45">
      <c r="A27" s="151" t="s">
        <v>106</v>
      </c>
      <c r="B27" s="14">
        <v>30000000</v>
      </c>
      <c r="C27" s="36">
        <f t="shared" si="0"/>
        <v>2.3384394657227606E-3</v>
      </c>
      <c r="E27" s="10"/>
    </row>
    <row r="28" spans="1:5" x14ac:dyDescent="0.45">
      <c r="A28" s="151"/>
      <c r="B28" s="14"/>
      <c r="C28" s="36"/>
    </row>
    <row r="29" spans="1:5" x14ac:dyDescent="0.45">
      <c r="A29" s="151" t="s">
        <v>107</v>
      </c>
      <c r="B29" s="14">
        <v>16500000</v>
      </c>
      <c r="C29" s="36">
        <f t="shared" si="0"/>
        <v>1.2861417061475185E-3</v>
      </c>
      <c r="E29" s="10"/>
    </row>
    <row r="30" spans="1:5" x14ac:dyDescent="0.45">
      <c r="A30" s="151"/>
      <c r="B30" s="14"/>
      <c r="C30" s="36"/>
      <c r="E30" s="10"/>
    </row>
    <row r="31" spans="1:5" s="21" customFormat="1" x14ac:dyDescent="0.45">
      <c r="A31" s="151" t="s">
        <v>96</v>
      </c>
      <c r="B31" s="14">
        <v>2723798369</v>
      </c>
      <c r="C31" s="36">
        <f t="shared" si="0"/>
        <v>0.21231458675802958</v>
      </c>
      <c r="E31" s="10"/>
    </row>
    <row r="32" spans="1:5" s="21" customFormat="1" x14ac:dyDescent="0.45">
      <c r="A32" s="151"/>
      <c r="B32" s="14"/>
      <c r="C32" s="36"/>
      <c r="E32" s="11"/>
    </row>
    <row r="33" spans="1:5" x14ac:dyDescent="0.45">
      <c r="A33" s="153" t="s">
        <v>108</v>
      </c>
      <c r="B33" s="14">
        <v>1176653915</v>
      </c>
      <c r="C33" s="36">
        <f t="shared" si="0"/>
        <v>9.1717798411106485E-2</v>
      </c>
      <c r="E33" s="10"/>
    </row>
    <row r="34" spans="1:5" x14ac:dyDescent="0.45">
      <c r="A34" s="153"/>
      <c r="B34" s="14"/>
      <c r="C34" s="36"/>
    </row>
    <row r="35" spans="1:5" x14ac:dyDescent="0.45">
      <c r="A35" s="153" t="s">
        <v>109</v>
      </c>
      <c r="B35" s="14">
        <v>610032917</v>
      </c>
      <c r="C35" s="36">
        <f t="shared" si="0"/>
        <v>4.7550834950092574E-2</v>
      </c>
      <c r="E35" s="10"/>
    </row>
    <row r="36" spans="1:5" x14ac:dyDescent="0.45">
      <c r="A36" s="153"/>
      <c r="B36" s="14"/>
      <c r="C36" s="36"/>
    </row>
    <row r="37" spans="1:5" x14ac:dyDescent="0.45">
      <c r="A37" s="151" t="s">
        <v>110</v>
      </c>
      <c r="B37" s="14">
        <v>16220000</v>
      </c>
      <c r="C37" s="36">
        <f>B37/$B$43</f>
        <v>1.264316271134106E-3</v>
      </c>
      <c r="E37" s="10"/>
    </row>
    <row r="38" spans="1:5" x14ac:dyDescent="0.45">
      <c r="A38" s="151"/>
      <c r="B38" s="14"/>
      <c r="C38" s="36"/>
      <c r="E38" s="10"/>
    </row>
    <row r="39" spans="1:5" x14ac:dyDescent="0.45">
      <c r="A39" s="151" t="s">
        <v>111</v>
      </c>
      <c r="B39" s="14">
        <v>2014000000</v>
      </c>
      <c r="C39" s="36">
        <f>B39/$B$43</f>
        <v>0.15698723613218801</v>
      </c>
      <c r="E39" s="10"/>
    </row>
    <row r="40" spans="1:5" x14ac:dyDescent="0.45">
      <c r="A40" s="153"/>
      <c r="B40" s="14"/>
      <c r="C40" s="36"/>
    </row>
    <row r="41" spans="1:5" x14ac:dyDescent="0.45">
      <c r="A41" s="151" t="s">
        <v>112</v>
      </c>
      <c r="B41" s="14">
        <v>150000000</v>
      </c>
      <c r="C41" s="36">
        <f>B41/$B$43</f>
        <v>1.1692197328613804E-2</v>
      </c>
      <c r="E41" s="10"/>
    </row>
    <row r="42" spans="1:5" ht="17.649999999999999" x14ac:dyDescent="0.45">
      <c r="A42" s="154"/>
      <c r="B42" s="13"/>
      <c r="C42" s="32"/>
    </row>
    <row r="43" spans="1:5" ht="18" thickBot="1" x14ac:dyDescent="0.55000000000000004">
      <c r="A43" s="155" t="s">
        <v>113</v>
      </c>
      <c r="B43" s="34">
        <f>SUM(B5:B41)</f>
        <v>12829068462</v>
      </c>
      <c r="C43" s="35">
        <f>SUM(C5:C42)</f>
        <v>1</v>
      </c>
    </row>
    <row r="44" spans="1:5" ht="12" customHeight="1" x14ac:dyDescent="0.45"/>
    <row r="45" spans="1:5" ht="12" customHeight="1" x14ac:dyDescent="0.45"/>
    <row r="46" spans="1:5" ht="12" customHeight="1" x14ac:dyDescent="0.45"/>
    <row r="47" spans="1:5" ht="12" customHeight="1" x14ac:dyDescent="0.45"/>
    <row r="48" spans="1:5" ht="12" customHeight="1" x14ac:dyDescent="0.45"/>
    <row r="49" ht="12" customHeight="1" x14ac:dyDescent="0.45"/>
    <row r="50" ht="12" customHeight="1" x14ac:dyDescent="0.45"/>
    <row r="51" ht="12" customHeight="1" x14ac:dyDescent="0.45"/>
    <row r="52" ht="12" customHeight="1" x14ac:dyDescent="0.45"/>
    <row r="53" ht="12" customHeight="1" x14ac:dyDescent="0.45"/>
    <row r="54" ht="12" customHeight="1" x14ac:dyDescent="0.45"/>
    <row r="55" ht="12" customHeight="1" x14ac:dyDescent="0.45"/>
    <row r="56" ht="12" customHeight="1" x14ac:dyDescent="0.45"/>
    <row r="57" ht="12" customHeight="1" x14ac:dyDescent="0.45"/>
    <row r="58" ht="12" customHeight="1" x14ac:dyDescent="0.45"/>
    <row r="59" ht="12" customHeight="1" x14ac:dyDescent="0.45"/>
    <row r="60" ht="12" customHeight="1" x14ac:dyDescent="0.45"/>
    <row r="61" ht="12" customHeight="1" x14ac:dyDescent="0.45"/>
    <row r="62" ht="12" customHeight="1" x14ac:dyDescent="0.45"/>
    <row r="63" ht="12" customHeight="1" x14ac:dyDescent="0.45"/>
    <row r="64" ht="12" customHeight="1" x14ac:dyDescent="0.45"/>
    <row r="65" ht="12" customHeight="1" x14ac:dyDescent="0.45"/>
    <row r="66" ht="12" customHeight="1" x14ac:dyDescent="0.45"/>
    <row r="67" ht="12" customHeight="1" x14ac:dyDescent="0.45"/>
    <row r="68" ht="12" customHeight="1" x14ac:dyDescent="0.45"/>
    <row r="69" ht="12" customHeight="1" x14ac:dyDescent="0.45"/>
    <row r="70" ht="12" customHeight="1" x14ac:dyDescent="0.45"/>
    <row r="71" ht="12" customHeight="1" x14ac:dyDescent="0.45"/>
    <row r="72" ht="12" customHeight="1" x14ac:dyDescent="0.45"/>
    <row r="73" ht="12" customHeight="1" x14ac:dyDescent="0.45"/>
    <row r="74" ht="12" customHeight="1" x14ac:dyDescent="0.45"/>
    <row r="75" ht="12" customHeight="1" x14ac:dyDescent="0.45"/>
    <row r="76" ht="12" customHeight="1" x14ac:dyDescent="0.45"/>
    <row r="77" ht="12" customHeight="1" x14ac:dyDescent="0.45"/>
    <row r="78" ht="12" customHeight="1" x14ac:dyDescent="0.45"/>
    <row r="79" ht="12" customHeight="1" x14ac:dyDescent="0.45"/>
    <row r="80" ht="12" customHeight="1" x14ac:dyDescent="0.45"/>
    <row r="81" ht="12" customHeight="1" x14ac:dyDescent="0.45"/>
    <row r="82" ht="12" customHeight="1" x14ac:dyDescent="0.45"/>
    <row r="83" ht="12" customHeight="1" x14ac:dyDescent="0.45"/>
    <row r="84" ht="12" customHeight="1" x14ac:dyDescent="0.45"/>
    <row r="85" ht="12" customHeight="1" x14ac:dyDescent="0.45"/>
    <row r="86" ht="12" customHeight="1" x14ac:dyDescent="0.45"/>
    <row r="87" ht="12" customHeight="1" x14ac:dyDescent="0.45"/>
    <row r="88" ht="12" customHeight="1" x14ac:dyDescent="0.45"/>
    <row r="89" ht="12" customHeight="1" x14ac:dyDescent="0.45"/>
    <row r="90" ht="12" customHeight="1" x14ac:dyDescent="0.45"/>
    <row r="91" ht="12" customHeight="1" x14ac:dyDescent="0.45"/>
    <row r="92" ht="12" customHeight="1" x14ac:dyDescent="0.45"/>
    <row r="93" ht="12" customHeight="1" x14ac:dyDescent="0.45"/>
    <row r="94" ht="12" customHeight="1" x14ac:dyDescent="0.45"/>
    <row r="95" ht="12" customHeight="1" x14ac:dyDescent="0.45"/>
    <row r="96" ht="12" customHeight="1" x14ac:dyDescent="0.45"/>
    <row r="97" ht="12" customHeight="1" x14ac:dyDescent="0.45"/>
    <row r="98" ht="12" customHeight="1" x14ac:dyDescent="0.45"/>
    <row r="99" ht="12" customHeight="1" x14ac:dyDescent="0.45"/>
    <row r="100" ht="12" customHeight="1" x14ac:dyDescent="0.45"/>
    <row r="101" ht="12" customHeight="1" x14ac:dyDescent="0.45"/>
    <row r="102" ht="12" customHeight="1" x14ac:dyDescent="0.45"/>
    <row r="103" ht="12" customHeight="1" x14ac:dyDescent="0.45"/>
    <row r="104" ht="12" customHeight="1" x14ac:dyDescent="0.45"/>
    <row r="105" ht="12" customHeight="1" x14ac:dyDescent="0.45"/>
    <row r="106" ht="12" customHeight="1" x14ac:dyDescent="0.45"/>
    <row r="107" ht="12" customHeight="1" x14ac:dyDescent="0.45"/>
    <row r="108" ht="12" customHeight="1" x14ac:dyDescent="0.45"/>
    <row r="109" ht="12" customHeight="1" x14ac:dyDescent="0.45"/>
    <row r="110" ht="12" customHeight="1" x14ac:dyDescent="0.45"/>
    <row r="111" ht="12" customHeight="1" x14ac:dyDescent="0.45"/>
    <row r="112" ht="12" customHeight="1" x14ac:dyDescent="0.45"/>
    <row r="113" ht="12" customHeight="1" x14ac:dyDescent="0.45"/>
    <row r="114" ht="12" customHeight="1" x14ac:dyDescent="0.45"/>
    <row r="115" ht="12" customHeight="1" x14ac:dyDescent="0.45"/>
    <row r="116" ht="12" customHeight="1" x14ac:dyDescent="0.45"/>
    <row r="117" ht="12" customHeight="1" x14ac:dyDescent="0.45"/>
    <row r="118" ht="12" customHeight="1" x14ac:dyDescent="0.45"/>
    <row r="119" ht="12" customHeight="1" x14ac:dyDescent="0.45"/>
    <row r="120" ht="12" customHeight="1" x14ac:dyDescent="0.45"/>
    <row r="121" ht="12" customHeight="1" x14ac:dyDescent="0.45"/>
    <row r="122" ht="12" customHeight="1" x14ac:dyDescent="0.45"/>
    <row r="123" ht="12" customHeight="1" x14ac:dyDescent="0.45"/>
    <row r="124" ht="12" customHeight="1" x14ac:dyDescent="0.45"/>
    <row r="125" ht="12" customHeight="1" x14ac:dyDescent="0.45"/>
    <row r="126" ht="12" customHeight="1" x14ac:dyDescent="0.45"/>
    <row r="127" ht="12" customHeight="1" x14ac:dyDescent="0.45"/>
    <row r="128" ht="12" customHeight="1" x14ac:dyDescent="0.45"/>
    <row r="129" ht="12" customHeight="1" x14ac:dyDescent="0.45"/>
    <row r="130" ht="12" customHeight="1" x14ac:dyDescent="0.45"/>
    <row r="131" ht="12" customHeight="1" x14ac:dyDescent="0.45"/>
    <row r="132" ht="12" customHeight="1" x14ac:dyDescent="0.45"/>
    <row r="133" ht="12" customHeight="1" x14ac:dyDescent="0.45"/>
    <row r="134" ht="12" customHeight="1" x14ac:dyDescent="0.45"/>
    <row r="135" ht="12" customHeight="1" x14ac:dyDescent="0.45"/>
    <row r="136" ht="12" customHeight="1" x14ac:dyDescent="0.45"/>
    <row r="137" ht="12" customHeight="1" x14ac:dyDescent="0.45"/>
    <row r="138" ht="12" customHeight="1" x14ac:dyDescent="0.45"/>
    <row r="139" ht="12" customHeight="1" x14ac:dyDescent="0.45"/>
    <row r="140" ht="12" customHeight="1" x14ac:dyDescent="0.45"/>
    <row r="141" ht="12" customHeight="1" x14ac:dyDescent="0.45"/>
    <row r="142" ht="12" customHeight="1" x14ac:dyDescent="0.45"/>
    <row r="143" ht="12" customHeight="1" x14ac:dyDescent="0.45"/>
    <row r="144" ht="12" customHeight="1" x14ac:dyDescent="0.45"/>
    <row r="145" ht="12" customHeight="1" x14ac:dyDescent="0.45"/>
    <row r="146" ht="12" customHeight="1" x14ac:dyDescent="0.45"/>
    <row r="147" ht="12" customHeight="1" x14ac:dyDescent="0.45"/>
    <row r="148" ht="12" customHeight="1" x14ac:dyDescent="0.45"/>
    <row r="149" ht="12" customHeight="1" x14ac:dyDescent="0.45"/>
    <row r="150" ht="12" customHeight="1" x14ac:dyDescent="0.45"/>
    <row r="151" ht="12" customHeight="1" x14ac:dyDescent="0.45"/>
    <row r="152" ht="12" customHeight="1" x14ac:dyDescent="0.45"/>
    <row r="153" ht="12" customHeight="1" x14ac:dyDescent="0.45"/>
    <row r="154" ht="12" customHeight="1" x14ac:dyDescent="0.45"/>
    <row r="155" ht="12" customHeight="1" x14ac:dyDescent="0.45"/>
    <row r="156" ht="12" customHeight="1" x14ac:dyDescent="0.45"/>
    <row r="157" ht="12" customHeight="1" x14ac:dyDescent="0.45"/>
    <row r="158" ht="12" customHeight="1" x14ac:dyDescent="0.45"/>
    <row r="159" ht="12" customHeight="1" x14ac:dyDescent="0.45"/>
    <row r="160" ht="12" customHeight="1" x14ac:dyDescent="0.45"/>
    <row r="161" ht="12" customHeight="1" x14ac:dyDescent="0.45"/>
    <row r="162" ht="12" customHeight="1" x14ac:dyDescent="0.45"/>
    <row r="163" ht="12" customHeight="1" x14ac:dyDescent="0.45"/>
    <row r="164" ht="12" customHeight="1" x14ac:dyDescent="0.45"/>
    <row r="165" ht="12" customHeight="1" x14ac:dyDescent="0.45"/>
  </sheetData>
  <mergeCells count="1">
    <mergeCell ref="A3:C3"/>
  </mergeCells>
  <printOptions horizontalCentered="1" verticalCentered="1"/>
  <pageMargins left="0.45" right="0.45" top="0.5" bottom="0.5" header="0.3" footer="0.3"/>
  <pageSetup scale="80" fitToHeight="0"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60D95F-1FDE-4893-9E69-25B85FF41AC6}">
  <dimension ref="A1:G262"/>
  <sheetViews>
    <sheetView zoomScale="70" zoomScaleNormal="70" workbookViewId="0">
      <selection sqref="A1:D1"/>
    </sheetView>
  </sheetViews>
  <sheetFormatPr defaultColWidth="9.19921875" defaultRowHeight="14.25" x14ac:dyDescent="0.45"/>
  <cols>
    <col min="1" max="1" width="43.796875" customWidth="1"/>
    <col min="2" max="2" width="29.265625" customWidth="1"/>
    <col min="3" max="3" width="48.19921875" customWidth="1"/>
    <col min="4" max="4" width="24.46484375" style="119" bestFit="1" customWidth="1"/>
    <col min="5" max="5" width="22.53125" customWidth="1"/>
    <col min="6" max="6" width="19.73046875" customWidth="1"/>
    <col min="7" max="7" width="17.265625" customWidth="1"/>
    <col min="8" max="8" width="19.53125" customWidth="1"/>
    <col min="122" max="122" width="9.265625" customWidth="1"/>
    <col min="123" max="123" width="9.19921875" customWidth="1"/>
    <col min="124" max="124" width="23.796875" customWidth="1"/>
    <col min="125" max="125" width="61" customWidth="1"/>
    <col min="126" max="126" width="29.46484375" customWidth="1"/>
    <col min="127" max="127" width="2.73046875" customWidth="1"/>
    <col min="129" max="129" width="27.73046875" customWidth="1"/>
    <col min="131" max="131" width="20.46484375" customWidth="1"/>
    <col min="132" max="132" width="11" customWidth="1"/>
    <col min="133" max="133" width="13.19921875" customWidth="1"/>
    <col min="134" max="134" width="12.19921875" customWidth="1"/>
    <col min="378" max="378" width="9.265625" customWidth="1"/>
    <col min="379" max="379" width="9.19921875" customWidth="1"/>
    <col min="380" max="380" width="23.796875" customWidth="1"/>
    <col min="381" max="381" width="61" customWidth="1"/>
    <col min="382" max="382" width="29.46484375" customWidth="1"/>
    <col min="383" max="383" width="2.73046875" customWidth="1"/>
    <col min="385" max="385" width="27.73046875" customWidth="1"/>
    <col min="387" max="387" width="20.46484375" customWidth="1"/>
    <col min="388" max="388" width="11" customWidth="1"/>
    <col min="389" max="389" width="13.19921875" customWidth="1"/>
    <col min="390" max="390" width="12.19921875" customWidth="1"/>
    <col min="634" max="634" width="9.265625" customWidth="1"/>
    <col min="635" max="635" width="9.19921875" customWidth="1"/>
    <col min="636" max="636" width="23.796875" customWidth="1"/>
    <col min="637" max="637" width="61" customWidth="1"/>
    <col min="638" max="638" width="29.46484375" customWidth="1"/>
    <col min="639" max="639" width="2.73046875" customWidth="1"/>
    <col min="641" max="641" width="27.73046875" customWidth="1"/>
    <col min="643" max="643" width="20.46484375" customWidth="1"/>
    <col min="644" max="644" width="11" customWidth="1"/>
    <col min="645" max="645" width="13.19921875" customWidth="1"/>
    <col min="646" max="646" width="12.19921875" customWidth="1"/>
    <col min="890" max="890" width="9.265625" customWidth="1"/>
    <col min="891" max="891" width="9.19921875" customWidth="1"/>
    <col min="892" max="892" width="23.796875" customWidth="1"/>
    <col min="893" max="893" width="61" customWidth="1"/>
    <col min="894" max="894" width="29.46484375" customWidth="1"/>
    <col min="895" max="895" width="2.73046875" customWidth="1"/>
    <col min="897" max="897" width="27.73046875" customWidth="1"/>
    <col min="899" max="899" width="20.46484375" customWidth="1"/>
    <col min="900" max="900" width="11" customWidth="1"/>
    <col min="901" max="901" width="13.19921875" customWidth="1"/>
    <col min="902" max="902" width="12.19921875" customWidth="1"/>
    <col min="1146" max="1146" width="9.265625" customWidth="1"/>
    <col min="1147" max="1147" width="9.19921875" customWidth="1"/>
    <col min="1148" max="1148" width="23.796875" customWidth="1"/>
    <col min="1149" max="1149" width="61" customWidth="1"/>
    <col min="1150" max="1150" width="29.46484375" customWidth="1"/>
    <col min="1151" max="1151" width="2.73046875" customWidth="1"/>
    <col min="1153" max="1153" width="27.73046875" customWidth="1"/>
    <col min="1155" max="1155" width="20.46484375" customWidth="1"/>
    <col min="1156" max="1156" width="11" customWidth="1"/>
    <col min="1157" max="1157" width="13.19921875" customWidth="1"/>
    <col min="1158" max="1158" width="12.19921875" customWidth="1"/>
    <col min="1402" max="1402" width="9.265625" customWidth="1"/>
    <col min="1403" max="1403" width="9.19921875" customWidth="1"/>
    <col min="1404" max="1404" width="23.796875" customWidth="1"/>
    <col min="1405" max="1405" width="61" customWidth="1"/>
    <col min="1406" max="1406" width="29.46484375" customWidth="1"/>
    <col min="1407" max="1407" width="2.73046875" customWidth="1"/>
    <col min="1409" max="1409" width="27.73046875" customWidth="1"/>
    <col min="1411" max="1411" width="20.46484375" customWidth="1"/>
    <col min="1412" max="1412" width="11" customWidth="1"/>
    <col min="1413" max="1413" width="13.19921875" customWidth="1"/>
    <col min="1414" max="1414" width="12.19921875" customWidth="1"/>
    <col min="1658" max="1658" width="9.265625" customWidth="1"/>
    <col min="1659" max="1659" width="9.19921875" customWidth="1"/>
    <col min="1660" max="1660" width="23.796875" customWidth="1"/>
    <col min="1661" max="1661" width="61" customWidth="1"/>
    <col min="1662" max="1662" width="29.46484375" customWidth="1"/>
    <col min="1663" max="1663" width="2.73046875" customWidth="1"/>
    <col min="1665" max="1665" width="27.73046875" customWidth="1"/>
    <col min="1667" max="1667" width="20.46484375" customWidth="1"/>
    <col min="1668" max="1668" width="11" customWidth="1"/>
    <col min="1669" max="1669" width="13.19921875" customWidth="1"/>
    <col min="1670" max="1670" width="12.19921875" customWidth="1"/>
    <col min="1914" max="1914" width="9.265625" customWidth="1"/>
    <col min="1915" max="1915" width="9.19921875" customWidth="1"/>
    <col min="1916" max="1916" width="23.796875" customWidth="1"/>
    <col min="1917" max="1917" width="61" customWidth="1"/>
    <col min="1918" max="1918" width="29.46484375" customWidth="1"/>
    <col min="1919" max="1919" width="2.73046875" customWidth="1"/>
    <col min="1921" max="1921" width="27.73046875" customWidth="1"/>
    <col min="1923" max="1923" width="20.46484375" customWidth="1"/>
    <col min="1924" max="1924" width="11" customWidth="1"/>
    <col min="1925" max="1925" width="13.19921875" customWidth="1"/>
    <col min="1926" max="1926" width="12.19921875" customWidth="1"/>
    <col min="2170" max="2170" width="9.265625" customWidth="1"/>
    <col min="2171" max="2171" width="9.19921875" customWidth="1"/>
    <col min="2172" max="2172" width="23.796875" customWidth="1"/>
    <col min="2173" max="2173" width="61" customWidth="1"/>
    <col min="2174" max="2174" width="29.46484375" customWidth="1"/>
    <col min="2175" max="2175" width="2.73046875" customWidth="1"/>
    <col min="2177" max="2177" width="27.73046875" customWidth="1"/>
    <col min="2179" max="2179" width="20.46484375" customWidth="1"/>
    <col min="2180" max="2180" width="11" customWidth="1"/>
    <col min="2181" max="2181" width="13.19921875" customWidth="1"/>
    <col min="2182" max="2182" width="12.19921875" customWidth="1"/>
    <col min="2426" max="2426" width="9.265625" customWidth="1"/>
    <col min="2427" max="2427" width="9.19921875" customWidth="1"/>
    <col min="2428" max="2428" width="23.796875" customWidth="1"/>
    <col min="2429" max="2429" width="61" customWidth="1"/>
    <col min="2430" max="2430" width="29.46484375" customWidth="1"/>
    <col min="2431" max="2431" width="2.73046875" customWidth="1"/>
    <col min="2433" max="2433" width="27.73046875" customWidth="1"/>
    <col min="2435" max="2435" width="20.46484375" customWidth="1"/>
    <col min="2436" max="2436" width="11" customWidth="1"/>
    <col min="2437" max="2437" width="13.19921875" customWidth="1"/>
    <col min="2438" max="2438" width="12.19921875" customWidth="1"/>
    <col min="2682" max="2682" width="9.265625" customWidth="1"/>
    <col min="2683" max="2683" width="9.19921875" customWidth="1"/>
    <col min="2684" max="2684" width="23.796875" customWidth="1"/>
    <col min="2685" max="2685" width="61" customWidth="1"/>
    <col min="2686" max="2686" width="29.46484375" customWidth="1"/>
    <col min="2687" max="2687" width="2.73046875" customWidth="1"/>
    <col min="2689" max="2689" width="27.73046875" customWidth="1"/>
    <col min="2691" max="2691" width="20.46484375" customWidth="1"/>
    <col min="2692" max="2692" width="11" customWidth="1"/>
    <col min="2693" max="2693" width="13.19921875" customWidth="1"/>
    <col min="2694" max="2694" width="12.19921875" customWidth="1"/>
    <col min="2938" max="2938" width="9.265625" customWidth="1"/>
    <col min="2939" max="2939" width="9.19921875" customWidth="1"/>
    <col min="2940" max="2940" width="23.796875" customWidth="1"/>
    <col min="2941" max="2941" width="61" customWidth="1"/>
    <col min="2942" max="2942" width="29.46484375" customWidth="1"/>
    <col min="2943" max="2943" width="2.73046875" customWidth="1"/>
    <col min="2945" max="2945" width="27.73046875" customWidth="1"/>
    <col min="2947" max="2947" width="20.46484375" customWidth="1"/>
    <col min="2948" max="2948" width="11" customWidth="1"/>
    <col min="2949" max="2949" width="13.19921875" customWidth="1"/>
    <col min="2950" max="2950" width="12.19921875" customWidth="1"/>
    <col min="3194" max="3194" width="9.265625" customWidth="1"/>
    <col min="3195" max="3195" width="9.19921875" customWidth="1"/>
    <col min="3196" max="3196" width="23.796875" customWidth="1"/>
    <col min="3197" max="3197" width="61" customWidth="1"/>
    <col min="3198" max="3198" width="29.46484375" customWidth="1"/>
    <col min="3199" max="3199" width="2.73046875" customWidth="1"/>
    <col min="3201" max="3201" width="27.73046875" customWidth="1"/>
    <col min="3203" max="3203" width="20.46484375" customWidth="1"/>
    <col min="3204" max="3204" width="11" customWidth="1"/>
    <col min="3205" max="3205" width="13.19921875" customWidth="1"/>
    <col min="3206" max="3206" width="12.19921875" customWidth="1"/>
    <col min="3450" max="3450" width="9.265625" customWidth="1"/>
    <col min="3451" max="3451" width="9.19921875" customWidth="1"/>
    <col min="3452" max="3452" width="23.796875" customWidth="1"/>
    <col min="3453" max="3453" width="61" customWidth="1"/>
    <col min="3454" max="3454" width="29.46484375" customWidth="1"/>
    <col min="3455" max="3455" width="2.73046875" customWidth="1"/>
    <col min="3457" max="3457" width="27.73046875" customWidth="1"/>
    <col min="3459" max="3459" width="20.46484375" customWidth="1"/>
    <col min="3460" max="3460" width="11" customWidth="1"/>
    <col min="3461" max="3461" width="13.19921875" customWidth="1"/>
    <col min="3462" max="3462" width="12.19921875" customWidth="1"/>
    <col min="3706" max="3706" width="9.265625" customWidth="1"/>
    <col min="3707" max="3707" width="9.19921875" customWidth="1"/>
    <col min="3708" max="3708" width="23.796875" customWidth="1"/>
    <col min="3709" max="3709" width="61" customWidth="1"/>
    <col min="3710" max="3710" width="29.46484375" customWidth="1"/>
    <col min="3711" max="3711" width="2.73046875" customWidth="1"/>
    <col min="3713" max="3713" width="27.73046875" customWidth="1"/>
    <col min="3715" max="3715" width="20.46484375" customWidth="1"/>
    <col min="3716" max="3716" width="11" customWidth="1"/>
    <col min="3717" max="3717" width="13.19921875" customWidth="1"/>
    <col min="3718" max="3718" width="12.19921875" customWidth="1"/>
    <col min="3962" max="3962" width="9.265625" customWidth="1"/>
    <col min="3963" max="3963" width="9.19921875" customWidth="1"/>
    <col min="3964" max="3964" width="23.796875" customWidth="1"/>
    <col min="3965" max="3965" width="61" customWidth="1"/>
    <col min="3966" max="3966" width="29.46484375" customWidth="1"/>
    <col min="3967" max="3967" width="2.73046875" customWidth="1"/>
    <col min="3969" max="3969" width="27.73046875" customWidth="1"/>
    <col min="3971" max="3971" width="20.46484375" customWidth="1"/>
    <col min="3972" max="3972" width="11" customWidth="1"/>
    <col min="3973" max="3973" width="13.19921875" customWidth="1"/>
    <col min="3974" max="3974" width="12.19921875" customWidth="1"/>
    <col min="4218" max="4218" width="9.265625" customWidth="1"/>
    <col min="4219" max="4219" width="9.19921875" customWidth="1"/>
    <col min="4220" max="4220" width="23.796875" customWidth="1"/>
    <col min="4221" max="4221" width="61" customWidth="1"/>
    <col min="4222" max="4222" width="29.46484375" customWidth="1"/>
    <col min="4223" max="4223" width="2.73046875" customWidth="1"/>
    <col min="4225" max="4225" width="27.73046875" customWidth="1"/>
    <col min="4227" max="4227" width="20.46484375" customWidth="1"/>
    <col min="4228" max="4228" width="11" customWidth="1"/>
    <col min="4229" max="4229" width="13.19921875" customWidth="1"/>
    <col min="4230" max="4230" width="12.19921875" customWidth="1"/>
    <col min="4474" max="4474" width="9.265625" customWidth="1"/>
    <col min="4475" max="4475" width="9.19921875" customWidth="1"/>
    <col min="4476" max="4476" width="23.796875" customWidth="1"/>
    <col min="4477" max="4477" width="61" customWidth="1"/>
    <col min="4478" max="4478" width="29.46484375" customWidth="1"/>
    <col min="4479" max="4479" width="2.73046875" customWidth="1"/>
    <col min="4481" max="4481" width="27.73046875" customWidth="1"/>
    <col min="4483" max="4483" width="20.46484375" customWidth="1"/>
    <col min="4484" max="4484" width="11" customWidth="1"/>
    <col min="4485" max="4485" width="13.19921875" customWidth="1"/>
    <col min="4486" max="4486" width="12.19921875" customWidth="1"/>
    <col min="4730" max="4730" width="9.265625" customWidth="1"/>
    <col min="4731" max="4731" width="9.19921875" customWidth="1"/>
    <col min="4732" max="4732" width="23.796875" customWidth="1"/>
    <col min="4733" max="4733" width="61" customWidth="1"/>
    <col min="4734" max="4734" width="29.46484375" customWidth="1"/>
    <col min="4735" max="4735" width="2.73046875" customWidth="1"/>
    <col min="4737" max="4737" width="27.73046875" customWidth="1"/>
    <col min="4739" max="4739" width="20.46484375" customWidth="1"/>
    <col min="4740" max="4740" width="11" customWidth="1"/>
    <col min="4741" max="4741" width="13.19921875" customWidth="1"/>
    <col min="4742" max="4742" width="12.19921875" customWidth="1"/>
    <col min="4986" max="4986" width="9.265625" customWidth="1"/>
    <col min="4987" max="4987" width="9.19921875" customWidth="1"/>
    <col min="4988" max="4988" width="23.796875" customWidth="1"/>
    <col min="4989" max="4989" width="61" customWidth="1"/>
    <col min="4990" max="4990" width="29.46484375" customWidth="1"/>
    <col min="4991" max="4991" width="2.73046875" customWidth="1"/>
    <col min="4993" max="4993" width="27.73046875" customWidth="1"/>
    <col min="4995" max="4995" width="20.46484375" customWidth="1"/>
    <col min="4996" max="4996" width="11" customWidth="1"/>
    <col min="4997" max="4997" width="13.19921875" customWidth="1"/>
    <col min="4998" max="4998" width="12.19921875" customWidth="1"/>
    <col min="5242" max="5242" width="9.265625" customWidth="1"/>
    <col min="5243" max="5243" width="9.19921875" customWidth="1"/>
    <col min="5244" max="5244" width="23.796875" customWidth="1"/>
    <col min="5245" max="5245" width="61" customWidth="1"/>
    <col min="5246" max="5246" width="29.46484375" customWidth="1"/>
    <col min="5247" max="5247" width="2.73046875" customWidth="1"/>
    <col min="5249" max="5249" width="27.73046875" customWidth="1"/>
    <col min="5251" max="5251" width="20.46484375" customWidth="1"/>
    <col min="5252" max="5252" width="11" customWidth="1"/>
    <col min="5253" max="5253" width="13.19921875" customWidth="1"/>
    <col min="5254" max="5254" width="12.19921875" customWidth="1"/>
    <col min="5498" max="5498" width="9.265625" customWidth="1"/>
    <col min="5499" max="5499" width="9.19921875" customWidth="1"/>
    <col min="5500" max="5500" width="23.796875" customWidth="1"/>
    <col min="5501" max="5501" width="61" customWidth="1"/>
    <col min="5502" max="5502" width="29.46484375" customWidth="1"/>
    <col min="5503" max="5503" width="2.73046875" customWidth="1"/>
    <col min="5505" max="5505" width="27.73046875" customWidth="1"/>
    <col min="5507" max="5507" width="20.46484375" customWidth="1"/>
    <col min="5508" max="5508" width="11" customWidth="1"/>
    <col min="5509" max="5509" width="13.19921875" customWidth="1"/>
    <col min="5510" max="5510" width="12.19921875" customWidth="1"/>
    <col min="5754" max="5754" width="9.265625" customWidth="1"/>
    <col min="5755" max="5755" width="9.19921875" customWidth="1"/>
    <col min="5756" max="5756" width="23.796875" customWidth="1"/>
    <col min="5757" max="5757" width="61" customWidth="1"/>
    <col min="5758" max="5758" width="29.46484375" customWidth="1"/>
    <col min="5759" max="5759" width="2.73046875" customWidth="1"/>
    <col min="5761" max="5761" width="27.73046875" customWidth="1"/>
    <col min="5763" max="5763" width="20.46484375" customWidth="1"/>
    <col min="5764" max="5764" width="11" customWidth="1"/>
    <col min="5765" max="5765" width="13.19921875" customWidth="1"/>
    <col min="5766" max="5766" width="12.19921875" customWidth="1"/>
    <col min="6010" max="6010" width="9.265625" customWidth="1"/>
    <col min="6011" max="6011" width="9.19921875" customWidth="1"/>
    <col min="6012" max="6012" width="23.796875" customWidth="1"/>
    <col min="6013" max="6013" width="61" customWidth="1"/>
    <col min="6014" max="6014" width="29.46484375" customWidth="1"/>
    <col min="6015" max="6015" width="2.73046875" customWidth="1"/>
    <col min="6017" max="6017" width="27.73046875" customWidth="1"/>
    <col min="6019" max="6019" width="20.46484375" customWidth="1"/>
    <col min="6020" max="6020" width="11" customWidth="1"/>
    <col min="6021" max="6021" width="13.19921875" customWidth="1"/>
    <col min="6022" max="6022" width="12.19921875" customWidth="1"/>
    <col min="6266" max="6266" width="9.265625" customWidth="1"/>
    <col min="6267" max="6267" width="9.19921875" customWidth="1"/>
    <col min="6268" max="6268" width="23.796875" customWidth="1"/>
    <col min="6269" max="6269" width="61" customWidth="1"/>
    <col min="6270" max="6270" width="29.46484375" customWidth="1"/>
    <col min="6271" max="6271" width="2.73046875" customWidth="1"/>
    <col min="6273" max="6273" width="27.73046875" customWidth="1"/>
    <col min="6275" max="6275" width="20.46484375" customWidth="1"/>
    <col min="6276" max="6276" width="11" customWidth="1"/>
    <col min="6277" max="6277" width="13.19921875" customWidth="1"/>
    <col min="6278" max="6278" width="12.19921875" customWidth="1"/>
    <col min="6522" max="6522" width="9.265625" customWidth="1"/>
    <col min="6523" max="6523" width="9.19921875" customWidth="1"/>
    <col min="6524" max="6524" width="23.796875" customWidth="1"/>
    <col min="6525" max="6525" width="61" customWidth="1"/>
    <col min="6526" max="6526" width="29.46484375" customWidth="1"/>
    <col min="6527" max="6527" width="2.73046875" customWidth="1"/>
    <col min="6529" max="6529" width="27.73046875" customWidth="1"/>
    <col min="6531" max="6531" width="20.46484375" customWidth="1"/>
    <col min="6532" max="6532" width="11" customWidth="1"/>
    <col min="6533" max="6533" width="13.19921875" customWidth="1"/>
    <col min="6534" max="6534" width="12.19921875" customWidth="1"/>
    <col min="6778" max="6778" width="9.265625" customWidth="1"/>
    <col min="6779" max="6779" width="9.19921875" customWidth="1"/>
    <col min="6780" max="6780" width="23.796875" customWidth="1"/>
    <col min="6781" max="6781" width="61" customWidth="1"/>
    <col min="6782" max="6782" width="29.46484375" customWidth="1"/>
    <col min="6783" max="6783" width="2.73046875" customWidth="1"/>
    <col min="6785" max="6785" width="27.73046875" customWidth="1"/>
    <col min="6787" max="6787" width="20.46484375" customWidth="1"/>
    <col min="6788" max="6788" width="11" customWidth="1"/>
    <col min="6789" max="6789" width="13.19921875" customWidth="1"/>
    <col min="6790" max="6790" width="12.19921875" customWidth="1"/>
    <col min="7034" max="7034" width="9.265625" customWidth="1"/>
    <col min="7035" max="7035" width="9.19921875" customWidth="1"/>
    <col min="7036" max="7036" width="23.796875" customWidth="1"/>
    <col min="7037" max="7037" width="61" customWidth="1"/>
    <col min="7038" max="7038" width="29.46484375" customWidth="1"/>
    <col min="7039" max="7039" width="2.73046875" customWidth="1"/>
    <col min="7041" max="7041" width="27.73046875" customWidth="1"/>
    <col min="7043" max="7043" width="20.46484375" customWidth="1"/>
    <col min="7044" max="7044" width="11" customWidth="1"/>
    <col min="7045" max="7045" width="13.19921875" customWidth="1"/>
    <col min="7046" max="7046" width="12.19921875" customWidth="1"/>
    <col min="7290" max="7290" width="9.265625" customWidth="1"/>
    <col min="7291" max="7291" width="9.19921875" customWidth="1"/>
    <col min="7292" max="7292" width="23.796875" customWidth="1"/>
    <col min="7293" max="7293" width="61" customWidth="1"/>
    <col min="7294" max="7294" width="29.46484375" customWidth="1"/>
    <col min="7295" max="7295" width="2.73046875" customWidth="1"/>
    <col min="7297" max="7297" width="27.73046875" customWidth="1"/>
    <col min="7299" max="7299" width="20.46484375" customWidth="1"/>
    <col min="7300" max="7300" width="11" customWidth="1"/>
    <col min="7301" max="7301" width="13.19921875" customWidth="1"/>
    <col min="7302" max="7302" width="12.19921875" customWidth="1"/>
    <col min="7546" max="7546" width="9.265625" customWidth="1"/>
    <col min="7547" max="7547" width="9.19921875" customWidth="1"/>
    <col min="7548" max="7548" width="23.796875" customWidth="1"/>
    <col min="7549" max="7549" width="61" customWidth="1"/>
    <col min="7550" max="7550" width="29.46484375" customWidth="1"/>
    <col min="7551" max="7551" width="2.73046875" customWidth="1"/>
    <col min="7553" max="7553" width="27.73046875" customWidth="1"/>
    <col min="7555" max="7555" width="20.46484375" customWidth="1"/>
    <col min="7556" max="7556" width="11" customWidth="1"/>
    <col min="7557" max="7557" width="13.19921875" customWidth="1"/>
    <col min="7558" max="7558" width="12.19921875" customWidth="1"/>
    <col min="7802" max="7802" width="9.265625" customWidth="1"/>
    <col min="7803" max="7803" width="9.19921875" customWidth="1"/>
    <col min="7804" max="7804" width="23.796875" customWidth="1"/>
    <col min="7805" max="7805" width="61" customWidth="1"/>
    <col min="7806" max="7806" width="29.46484375" customWidth="1"/>
    <col min="7807" max="7807" width="2.73046875" customWidth="1"/>
    <col min="7809" max="7809" width="27.73046875" customWidth="1"/>
    <col min="7811" max="7811" width="20.46484375" customWidth="1"/>
    <col min="7812" max="7812" width="11" customWidth="1"/>
    <col min="7813" max="7813" width="13.19921875" customWidth="1"/>
    <col min="7814" max="7814" width="12.19921875" customWidth="1"/>
    <col min="8058" max="8058" width="9.265625" customWidth="1"/>
    <col min="8059" max="8059" width="9.19921875" customWidth="1"/>
    <col min="8060" max="8060" width="23.796875" customWidth="1"/>
    <col min="8061" max="8061" width="61" customWidth="1"/>
    <col min="8062" max="8062" width="29.46484375" customWidth="1"/>
    <col min="8063" max="8063" width="2.73046875" customWidth="1"/>
    <col min="8065" max="8065" width="27.73046875" customWidth="1"/>
    <col min="8067" max="8067" width="20.46484375" customWidth="1"/>
    <col min="8068" max="8068" width="11" customWidth="1"/>
    <col min="8069" max="8069" width="13.19921875" customWidth="1"/>
    <col min="8070" max="8070" width="12.19921875" customWidth="1"/>
    <col min="8314" max="8314" width="9.265625" customWidth="1"/>
    <col min="8315" max="8315" width="9.19921875" customWidth="1"/>
    <col min="8316" max="8316" width="23.796875" customWidth="1"/>
    <col min="8317" max="8317" width="61" customWidth="1"/>
    <col min="8318" max="8318" width="29.46484375" customWidth="1"/>
    <col min="8319" max="8319" width="2.73046875" customWidth="1"/>
    <col min="8321" max="8321" width="27.73046875" customWidth="1"/>
    <col min="8323" max="8323" width="20.46484375" customWidth="1"/>
    <col min="8324" max="8324" width="11" customWidth="1"/>
    <col min="8325" max="8325" width="13.19921875" customWidth="1"/>
    <col min="8326" max="8326" width="12.19921875" customWidth="1"/>
    <col min="8570" max="8570" width="9.265625" customWidth="1"/>
    <col min="8571" max="8571" width="9.19921875" customWidth="1"/>
    <col min="8572" max="8572" width="23.796875" customWidth="1"/>
    <col min="8573" max="8573" width="61" customWidth="1"/>
    <col min="8574" max="8574" width="29.46484375" customWidth="1"/>
    <col min="8575" max="8575" width="2.73046875" customWidth="1"/>
    <col min="8577" max="8577" width="27.73046875" customWidth="1"/>
    <col min="8579" max="8579" width="20.46484375" customWidth="1"/>
    <col min="8580" max="8580" width="11" customWidth="1"/>
    <col min="8581" max="8581" width="13.19921875" customWidth="1"/>
    <col min="8582" max="8582" width="12.19921875" customWidth="1"/>
    <col min="8826" max="8826" width="9.265625" customWidth="1"/>
    <col min="8827" max="8827" width="9.19921875" customWidth="1"/>
    <col min="8828" max="8828" width="23.796875" customWidth="1"/>
    <col min="8829" max="8829" width="61" customWidth="1"/>
    <col min="8830" max="8830" width="29.46484375" customWidth="1"/>
    <col min="8831" max="8831" width="2.73046875" customWidth="1"/>
    <col min="8833" max="8833" width="27.73046875" customWidth="1"/>
    <col min="8835" max="8835" width="20.46484375" customWidth="1"/>
    <col min="8836" max="8836" width="11" customWidth="1"/>
    <col min="8837" max="8837" width="13.19921875" customWidth="1"/>
    <col min="8838" max="8838" width="12.19921875" customWidth="1"/>
    <col min="9082" max="9082" width="9.265625" customWidth="1"/>
    <col min="9083" max="9083" width="9.19921875" customWidth="1"/>
    <col min="9084" max="9084" width="23.796875" customWidth="1"/>
    <col min="9085" max="9085" width="61" customWidth="1"/>
    <col min="9086" max="9086" width="29.46484375" customWidth="1"/>
    <col min="9087" max="9087" width="2.73046875" customWidth="1"/>
    <col min="9089" max="9089" width="27.73046875" customWidth="1"/>
    <col min="9091" max="9091" width="20.46484375" customWidth="1"/>
    <col min="9092" max="9092" width="11" customWidth="1"/>
    <col min="9093" max="9093" width="13.19921875" customWidth="1"/>
    <col min="9094" max="9094" width="12.19921875" customWidth="1"/>
    <col min="9338" max="9338" width="9.265625" customWidth="1"/>
    <col min="9339" max="9339" width="9.19921875" customWidth="1"/>
    <col min="9340" max="9340" width="23.796875" customWidth="1"/>
    <col min="9341" max="9341" width="61" customWidth="1"/>
    <col min="9342" max="9342" width="29.46484375" customWidth="1"/>
    <col min="9343" max="9343" width="2.73046875" customWidth="1"/>
    <col min="9345" max="9345" width="27.73046875" customWidth="1"/>
    <col min="9347" max="9347" width="20.46484375" customWidth="1"/>
    <col min="9348" max="9348" width="11" customWidth="1"/>
    <col min="9349" max="9349" width="13.19921875" customWidth="1"/>
    <col min="9350" max="9350" width="12.19921875" customWidth="1"/>
    <col min="9594" max="9594" width="9.265625" customWidth="1"/>
    <col min="9595" max="9595" width="9.19921875" customWidth="1"/>
    <col min="9596" max="9596" width="23.796875" customWidth="1"/>
    <col min="9597" max="9597" width="61" customWidth="1"/>
    <col min="9598" max="9598" width="29.46484375" customWidth="1"/>
    <col min="9599" max="9599" width="2.73046875" customWidth="1"/>
    <col min="9601" max="9601" width="27.73046875" customWidth="1"/>
    <col min="9603" max="9603" width="20.46484375" customWidth="1"/>
    <col min="9604" max="9604" width="11" customWidth="1"/>
    <col min="9605" max="9605" width="13.19921875" customWidth="1"/>
    <col min="9606" max="9606" width="12.19921875" customWidth="1"/>
    <col min="9850" max="9850" width="9.265625" customWidth="1"/>
    <col min="9851" max="9851" width="9.19921875" customWidth="1"/>
    <col min="9852" max="9852" width="23.796875" customWidth="1"/>
    <col min="9853" max="9853" width="61" customWidth="1"/>
    <col min="9854" max="9854" width="29.46484375" customWidth="1"/>
    <col min="9855" max="9855" width="2.73046875" customWidth="1"/>
    <col min="9857" max="9857" width="27.73046875" customWidth="1"/>
    <col min="9859" max="9859" width="20.46484375" customWidth="1"/>
    <col min="9860" max="9860" width="11" customWidth="1"/>
    <col min="9861" max="9861" width="13.19921875" customWidth="1"/>
    <col min="9862" max="9862" width="12.19921875" customWidth="1"/>
    <col min="10106" max="10106" width="9.265625" customWidth="1"/>
    <col min="10107" max="10107" width="9.19921875" customWidth="1"/>
    <col min="10108" max="10108" width="23.796875" customWidth="1"/>
    <col min="10109" max="10109" width="61" customWidth="1"/>
    <col min="10110" max="10110" width="29.46484375" customWidth="1"/>
    <col min="10111" max="10111" width="2.73046875" customWidth="1"/>
    <col min="10113" max="10113" width="27.73046875" customWidth="1"/>
    <col min="10115" max="10115" width="20.46484375" customWidth="1"/>
    <col min="10116" max="10116" width="11" customWidth="1"/>
    <col min="10117" max="10117" width="13.19921875" customWidth="1"/>
    <col min="10118" max="10118" width="12.19921875" customWidth="1"/>
    <col min="10362" max="10362" width="9.265625" customWidth="1"/>
    <col min="10363" max="10363" width="9.19921875" customWidth="1"/>
    <col min="10364" max="10364" width="23.796875" customWidth="1"/>
    <col min="10365" max="10365" width="61" customWidth="1"/>
    <col min="10366" max="10366" width="29.46484375" customWidth="1"/>
    <col min="10367" max="10367" width="2.73046875" customWidth="1"/>
    <col min="10369" max="10369" width="27.73046875" customWidth="1"/>
    <col min="10371" max="10371" width="20.46484375" customWidth="1"/>
    <col min="10372" max="10372" width="11" customWidth="1"/>
    <col min="10373" max="10373" width="13.19921875" customWidth="1"/>
    <col min="10374" max="10374" width="12.19921875" customWidth="1"/>
    <col min="10618" max="10618" width="9.265625" customWidth="1"/>
    <col min="10619" max="10619" width="9.19921875" customWidth="1"/>
    <col min="10620" max="10620" width="23.796875" customWidth="1"/>
    <col min="10621" max="10621" width="61" customWidth="1"/>
    <col min="10622" max="10622" width="29.46484375" customWidth="1"/>
    <col min="10623" max="10623" width="2.73046875" customWidth="1"/>
    <col min="10625" max="10625" width="27.73046875" customWidth="1"/>
    <col min="10627" max="10627" width="20.46484375" customWidth="1"/>
    <col min="10628" max="10628" width="11" customWidth="1"/>
    <col min="10629" max="10629" width="13.19921875" customWidth="1"/>
    <col min="10630" max="10630" width="12.19921875" customWidth="1"/>
    <col min="10874" max="10874" width="9.265625" customWidth="1"/>
    <col min="10875" max="10875" width="9.19921875" customWidth="1"/>
    <col min="10876" max="10876" width="23.796875" customWidth="1"/>
    <col min="10877" max="10877" width="61" customWidth="1"/>
    <col min="10878" max="10878" width="29.46484375" customWidth="1"/>
    <col min="10879" max="10879" width="2.73046875" customWidth="1"/>
    <col min="10881" max="10881" width="27.73046875" customWidth="1"/>
    <col min="10883" max="10883" width="20.46484375" customWidth="1"/>
    <col min="10884" max="10884" width="11" customWidth="1"/>
    <col min="10885" max="10885" width="13.19921875" customWidth="1"/>
    <col min="10886" max="10886" width="12.19921875" customWidth="1"/>
    <col min="11130" max="11130" width="9.265625" customWidth="1"/>
    <col min="11131" max="11131" width="9.19921875" customWidth="1"/>
    <col min="11132" max="11132" width="23.796875" customWidth="1"/>
    <col min="11133" max="11133" width="61" customWidth="1"/>
    <col min="11134" max="11134" width="29.46484375" customWidth="1"/>
    <col min="11135" max="11135" width="2.73046875" customWidth="1"/>
    <col min="11137" max="11137" width="27.73046875" customWidth="1"/>
    <col min="11139" max="11139" width="20.46484375" customWidth="1"/>
    <col min="11140" max="11140" width="11" customWidth="1"/>
    <col min="11141" max="11141" width="13.19921875" customWidth="1"/>
    <col min="11142" max="11142" width="12.19921875" customWidth="1"/>
    <col min="11386" max="11386" width="9.265625" customWidth="1"/>
    <col min="11387" max="11387" width="9.19921875" customWidth="1"/>
    <col min="11388" max="11388" width="23.796875" customWidth="1"/>
    <col min="11389" max="11389" width="61" customWidth="1"/>
    <col min="11390" max="11390" width="29.46484375" customWidth="1"/>
    <col min="11391" max="11391" width="2.73046875" customWidth="1"/>
    <col min="11393" max="11393" width="27.73046875" customWidth="1"/>
    <col min="11395" max="11395" width="20.46484375" customWidth="1"/>
    <col min="11396" max="11396" width="11" customWidth="1"/>
    <col min="11397" max="11397" width="13.19921875" customWidth="1"/>
    <col min="11398" max="11398" width="12.19921875" customWidth="1"/>
    <col min="11642" max="11642" width="9.265625" customWidth="1"/>
    <col min="11643" max="11643" width="9.19921875" customWidth="1"/>
    <col min="11644" max="11644" width="23.796875" customWidth="1"/>
    <col min="11645" max="11645" width="61" customWidth="1"/>
    <col min="11646" max="11646" width="29.46484375" customWidth="1"/>
    <col min="11647" max="11647" width="2.73046875" customWidth="1"/>
    <col min="11649" max="11649" width="27.73046875" customWidth="1"/>
    <col min="11651" max="11651" width="20.46484375" customWidth="1"/>
    <col min="11652" max="11652" width="11" customWidth="1"/>
    <col min="11653" max="11653" width="13.19921875" customWidth="1"/>
    <col min="11654" max="11654" width="12.19921875" customWidth="1"/>
    <col min="11898" max="11898" width="9.265625" customWidth="1"/>
    <col min="11899" max="11899" width="9.19921875" customWidth="1"/>
    <col min="11900" max="11900" width="23.796875" customWidth="1"/>
    <col min="11901" max="11901" width="61" customWidth="1"/>
    <col min="11902" max="11902" width="29.46484375" customWidth="1"/>
    <col min="11903" max="11903" width="2.73046875" customWidth="1"/>
    <col min="11905" max="11905" width="27.73046875" customWidth="1"/>
    <col min="11907" max="11907" width="20.46484375" customWidth="1"/>
    <col min="11908" max="11908" width="11" customWidth="1"/>
    <col min="11909" max="11909" width="13.19921875" customWidth="1"/>
    <col min="11910" max="11910" width="12.19921875" customWidth="1"/>
    <col min="12154" max="12154" width="9.265625" customWidth="1"/>
    <col min="12155" max="12155" width="9.19921875" customWidth="1"/>
    <col min="12156" max="12156" width="23.796875" customWidth="1"/>
    <col min="12157" max="12157" width="61" customWidth="1"/>
    <col min="12158" max="12158" width="29.46484375" customWidth="1"/>
    <col min="12159" max="12159" width="2.73046875" customWidth="1"/>
    <col min="12161" max="12161" width="27.73046875" customWidth="1"/>
    <col min="12163" max="12163" width="20.46484375" customWidth="1"/>
    <col min="12164" max="12164" width="11" customWidth="1"/>
    <col min="12165" max="12165" width="13.19921875" customWidth="1"/>
    <col min="12166" max="12166" width="12.19921875" customWidth="1"/>
    <col min="12410" max="12410" width="9.265625" customWidth="1"/>
    <col min="12411" max="12411" width="9.19921875" customWidth="1"/>
    <col min="12412" max="12412" width="23.796875" customWidth="1"/>
    <col min="12413" max="12413" width="61" customWidth="1"/>
    <col min="12414" max="12414" width="29.46484375" customWidth="1"/>
    <col min="12415" max="12415" width="2.73046875" customWidth="1"/>
    <col min="12417" max="12417" width="27.73046875" customWidth="1"/>
    <col min="12419" max="12419" width="20.46484375" customWidth="1"/>
    <col min="12420" max="12420" width="11" customWidth="1"/>
    <col min="12421" max="12421" width="13.19921875" customWidth="1"/>
    <col min="12422" max="12422" width="12.19921875" customWidth="1"/>
    <col min="12666" max="12666" width="9.265625" customWidth="1"/>
    <col min="12667" max="12667" width="9.19921875" customWidth="1"/>
    <col min="12668" max="12668" width="23.796875" customWidth="1"/>
    <col min="12669" max="12669" width="61" customWidth="1"/>
    <col min="12670" max="12670" width="29.46484375" customWidth="1"/>
    <col min="12671" max="12671" width="2.73046875" customWidth="1"/>
    <col min="12673" max="12673" width="27.73046875" customWidth="1"/>
    <col min="12675" max="12675" width="20.46484375" customWidth="1"/>
    <col min="12676" max="12676" width="11" customWidth="1"/>
    <col min="12677" max="12677" width="13.19921875" customWidth="1"/>
    <col min="12678" max="12678" width="12.19921875" customWidth="1"/>
    <col min="12922" max="12922" width="9.265625" customWidth="1"/>
    <col min="12923" max="12923" width="9.19921875" customWidth="1"/>
    <col min="12924" max="12924" width="23.796875" customWidth="1"/>
    <col min="12925" max="12925" width="61" customWidth="1"/>
    <col min="12926" max="12926" width="29.46484375" customWidth="1"/>
    <col min="12927" max="12927" width="2.73046875" customWidth="1"/>
    <col min="12929" max="12929" width="27.73046875" customWidth="1"/>
    <col min="12931" max="12931" width="20.46484375" customWidth="1"/>
    <col min="12932" max="12932" width="11" customWidth="1"/>
    <col min="12933" max="12933" width="13.19921875" customWidth="1"/>
    <col min="12934" max="12934" width="12.19921875" customWidth="1"/>
    <col min="13178" max="13178" width="9.265625" customWidth="1"/>
    <col min="13179" max="13179" width="9.19921875" customWidth="1"/>
    <col min="13180" max="13180" width="23.796875" customWidth="1"/>
    <col min="13181" max="13181" width="61" customWidth="1"/>
    <col min="13182" max="13182" width="29.46484375" customWidth="1"/>
    <col min="13183" max="13183" width="2.73046875" customWidth="1"/>
    <col min="13185" max="13185" width="27.73046875" customWidth="1"/>
    <col min="13187" max="13187" width="20.46484375" customWidth="1"/>
    <col min="13188" max="13188" width="11" customWidth="1"/>
    <col min="13189" max="13189" width="13.19921875" customWidth="1"/>
    <col min="13190" max="13190" width="12.19921875" customWidth="1"/>
    <col min="13434" max="13434" width="9.265625" customWidth="1"/>
    <col min="13435" max="13435" width="9.19921875" customWidth="1"/>
    <col min="13436" max="13436" width="23.796875" customWidth="1"/>
    <col min="13437" max="13437" width="61" customWidth="1"/>
    <col min="13438" max="13438" width="29.46484375" customWidth="1"/>
    <col min="13439" max="13439" width="2.73046875" customWidth="1"/>
    <col min="13441" max="13441" width="27.73046875" customWidth="1"/>
    <col min="13443" max="13443" width="20.46484375" customWidth="1"/>
    <col min="13444" max="13444" width="11" customWidth="1"/>
    <col min="13445" max="13445" width="13.19921875" customWidth="1"/>
    <col min="13446" max="13446" width="12.19921875" customWidth="1"/>
    <col min="13690" max="13690" width="9.265625" customWidth="1"/>
    <col min="13691" max="13691" width="9.19921875" customWidth="1"/>
    <col min="13692" max="13692" width="23.796875" customWidth="1"/>
    <col min="13693" max="13693" width="61" customWidth="1"/>
    <col min="13694" max="13694" width="29.46484375" customWidth="1"/>
    <col min="13695" max="13695" width="2.73046875" customWidth="1"/>
    <col min="13697" max="13697" width="27.73046875" customWidth="1"/>
    <col min="13699" max="13699" width="20.46484375" customWidth="1"/>
    <col min="13700" max="13700" width="11" customWidth="1"/>
    <col min="13701" max="13701" width="13.19921875" customWidth="1"/>
    <col min="13702" max="13702" width="12.19921875" customWidth="1"/>
    <col min="13946" max="13946" width="9.265625" customWidth="1"/>
    <col min="13947" max="13947" width="9.19921875" customWidth="1"/>
    <col min="13948" max="13948" width="23.796875" customWidth="1"/>
    <col min="13949" max="13949" width="61" customWidth="1"/>
    <col min="13950" max="13950" width="29.46484375" customWidth="1"/>
    <col min="13951" max="13951" width="2.73046875" customWidth="1"/>
    <col min="13953" max="13953" width="27.73046875" customWidth="1"/>
    <col min="13955" max="13955" width="20.46484375" customWidth="1"/>
    <col min="13956" max="13956" width="11" customWidth="1"/>
    <col min="13957" max="13957" width="13.19921875" customWidth="1"/>
    <col min="13958" max="13958" width="12.19921875" customWidth="1"/>
    <col min="14202" max="14202" width="9.265625" customWidth="1"/>
    <col min="14203" max="14203" width="9.19921875" customWidth="1"/>
    <col min="14204" max="14204" width="23.796875" customWidth="1"/>
    <col min="14205" max="14205" width="61" customWidth="1"/>
    <col min="14206" max="14206" width="29.46484375" customWidth="1"/>
    <col min="14207" max="14207" width="2.73046875" customWidth="1"/>
    <col min="14209" max="14209" width="27.73046875" customWidth="1"/>
    <col min="14211" max="14211" width="20.46484375" customWidth="1"/>
    <col min="14212" max="14212" width="11" customWidth="1"/>
    <col min="14213" max="14213" width="13.19921875" customWidth="1"/>
    <col min="14214" max="14214" width="12.19921875" customWidth="1"/>
    <col min="14458" max="14458" width="9.265625" customWidth="1"/>
    <col min="14459" max="14459" width="9.19921875" customWidth="1"/>
    <col min="14460" max="14460" width="23.796875" customWidth="1"/>
    <col min="14461" max="14461" width="61" customWidth="1"/>
    <col min="14462" max="14462" width="29.46484375" customWidth="1"/>
    <col min="14463" max="14463" width="2.73046875" customWidth="1"/>
    <col min="14465" max="14465" width="27.73046875" customWidth="1"/>
    <col min="14467" max="14467" width="20.46484375" customWidth="1"/>
    <col min="14468" max="14468" width="11" customWidth="1"/>
    <col min="14469" max="14469" width="13.19921875" customWidth="1"/>
    <col min="14470" max="14470" width="12.19921875" customWidth="1"/>
    <col min="14714" max="14714" width="9.265625" customWidth="1"/>
    <col min="14715" max="14715" width="9.19921875" customWidth="1"/>
    <col min="14716" max="14716" width="23.796875" customWidth="1"/>
    <col min="14717" max="14717" width="61" customWidth="1"/>
    <col min="14718" max="14718" width="29.46484375" customWidth="1"/>
    <col min="14719" max="14719" width="2.73046875" customWidth="1"/>
    <col min="14721" max="14721" width="27.73046875" customWidth="1"/>
    <col min="14723" max="14723" width="20.46484375" customWidth="1"/>
    <col min="14724" max="14724" width="11" customWidth="1"/>
    <col min="14725" max="14725" width="13.19921875" customWidth="1"/>
    <col min="14726" max="14726" width="12.19921875" customWidth="1"/>
    <col min="14970" max="14970" width="9.265625" customWidth="1"/>
    <col min="14971" max="14971" width="9.19921875" customWidth="1"/>
    <col min="14972" max="14972" width="23.796875" customWidth="1"/>
    <col min="14973" max="14973" width="61" customWidth="1"/>
    <col min="14974" max="14974" width="29.46484375" customWidth="1"/>
    <col min="14975" max="14975" width="2.73046875" customWidth="1"/>
    <col min="14977" max="14977" width="27.73046875" customWidth="1"/>
    <col min="14979" max="14979" width="20.46484375" customWidth="1"/>
    <col min="14980" max="14980" width="11" customWidth="1"/>
    <col min="14981" max="14981" width="13.19921875" customWidth="1"/>
    <col min="14982" max="14982" width="12.19921875" customWidth="1"/>
    <col min="15226" max="15226" width="9.265625" customWidth="1"/>
    <col min="15227" max="15227" width="9.19921875" customWidth="1"/>
    <col min="15228" max="15228" width="23.796875" customWidth="1"/>
    <col min="15229" max="15229" width="61" customWidth="1"/>
    <col min="15230" max="15230" width="29.46484375" customWidth="1"/>
    <col min="15231" max="15231" width="2.73046875" customWidth="1"/>
    <col min="15233" max="15233" width="27.73046875" customWidth="1"/>
    <col min="15235" max="15235" width="20.46484375" customWidth="1"/>
    <col min="15236" max="15236" width="11" customWidth="1"/>
    <col min="15237" max="15237" width="13.19921875" customWidth="1"/>
    <col min="15238" max="15238" width="12.19921875" customWidth="1"/>
    <col min="15482" max="15482" width="9.265625" customWidth="1"/>
    <col min="15483" max="15483" width="9.19921875" customWidth="1"/>
    <col min="15484" max="15484" width="23.796875" customWidth="1"/>
    <col min="15485" max="15485" width="61" customWidth="1"/>
    <col min="15486" max="15486" width="29.46484375" customWidth="1"/>
    <col min="15487" max="15487" width="2.73046875" customWidth="1"/>
    <col min="15489" max="15489" width="27.73046875" customWidth="1"/>
    <col min="15491" max="15491" width="20.46484375" customWidth="1"/>
    <col min="15492" max="15492" width="11" customWidth="1"/>
    <col min="15493" max="15493" width="13.19921875" customWidth="1"/>
    <col min="15494" max="15494" width="12.19921875" customWidth="1"/>
    <col min="15738" max="15738" width="9.265625" customWidth="1"/>
    <col min="15739" max="15739" width="9.19921875" customWidth="1"/>
    <col min="15740" max="15740" width="23.796875" customWidth="1"/>
    <col min="15741" max="15741" width="61" customWidth="1"/>
    <col min="15742" max="15742" width="29.46484375" customWidth="1"/>
    <col min="15743" max="15743" width="2.73046875" customWidth="1"/>
    <col min="15745" max="15745" width="27.73046875" customWidth="1"/>
    <col min="15747" max="15747" width="20.46484375" customWidth="1"/>
    <col min="15748" max="15748" width="11" customWidth="1"/>
    <col min="15749" max="15749" width="13.19921875" customWidth="1"/>
    <col min="15750" max="15750" width="12.19921875" customWidth="1"/>
    <col min="15994" max="15994" width="9.265625" customWidth="1"/>
    <col min="15995" max="15995" width="9.19921875" customWidth="1"/>
    <col min="15996" max="15996" width="23.796875" customWidth="1"/>
    <col min="15997" max="15997" width="61" customWidth="1"/>
    <col min="15998" max="15998" width="29.46484375" customWidth="1"/>
    <col min="15999" max="15999" width="2.73046875" customWidth="1"/>
    <col min="16001" max="16001" width="27.73046875" customWidth="1"/>
    <col min="16003" max="16003" width="20.46484375" customWidth="1"/>
    <col min="16004" max="16004" width="11" customWidth="1"/>
    <col min="16005" max="16005" width="13.19921875" customWidth="1"/>
    <col min="16006" max="16006" width="12.19921875" customWidth="1"/>
  </cols>
  <sheetData>
    <row r="1" spans="1:6" s="38" customFormat="1" ht="23.25" customHeight="1" x14ac:dyDescent="0.45">
      <c r="A1" s="168" t="s">
        <v>28</v>
      </c>
      <c r="B1" s="169"/>
      <c r="C1" s="169"/>
      <c r="D1" s="170"/>
    </row>
    <row r="2" spans="1:6" s="38" customFormat="1" ht="23.25" customHeight="1" thickBot="1" x14ac:dyDescent="0.5">
      <c r="A2" s="171" t="s">
        <v>29</v>
      </c>
      <c r="B2" s="172"/>
      <c r="C2" s="172"/>
      <c r="D2" s="173"/>
    </row>
    <row r="3" spans="1:6" ht="42.75" customHeight="1" thickBot="1" x14ac:dyDescent="0.5">
      <c r="A3" s="174" t="s">
        <v>30</v>
      </c>
      <c r="B3" s="175"/>
      <c r="C3" s="175"/>
      <c r="D3" s="176"/>
    </row>
    <row r="4" spans="1:6" s="39" customFormat="1" ht="42" customHeight="1" thickBot="1" x14ac:dyDescent="0.6">
      <c r="A4" s="177" t="s">
        <v>31</v>
      </c>
      <c r="B4" s="178"/>
      <c r="C4" s="178"/>
      <c r="D4" s="179"/>
    </row>
    <row r="5" spans="1:6" ht="9.75" customHeight="1" x14ac:dyDescent="0.45">
      <c r="A5" s="40"/>
      <c r="B5" s="41"/>
      <c r="C5" s="41"/>
      <c r="D5" s="42"/>
    </row>
    <row r="6" spans="1:6" ht="17.649999999999999" x14ac:dyDescent="0.5">
      <c r="A6" s="180" t="s">
        <v>32</v>
      </c>
      <c r="B6" s="181"/>
      <c r="C6" s="181"/>
      <c r="D6" s="182"/>
    </row>
    <row r="7" spans="1:6" ht="17.25" x14ac:dyDescent="0.45">
      <c r="A7" s="43"/>
      <c r="B7" s="44" t="s">
        <v>33</v>
      </c>
      <c r="C7" s="44"/>
      <c r="D7" s="143">
        <v>117492524</v>
      </c>
      <c r="F7" s="46"/>
    </row>
    <row r="8" spans="1:6" ht="17.25" x14ac:dyDescent="0.45">
      <c r="A8" s="43"/>
      <c r="B8" s="44" t="s">
        <v>34</v>
      </c>
      <c r="C8" s="44"/>
      <c r="D8" s="47">
        <f>D7*-0.005</f>
        <v>-587462.62</v>
      </c>
      <c r="F8" s="46"/>
    </row>
    <row r="9" spans="1:6" ht="17.25" x14ac:dyDescent="0.45">
      <c r="A9" s="43"/>
      <c r="B9" s="44" t="s">
        <v>35</v>
      </c>
      <c r="C9" s="44"/>
      <c r="D9" s="48">
        <v>47802</v>
      </c>
    </row>
    <row r="10" spans="1:6" ht="17.25" x14ac:dyDescent="0.45">
      <c r="A10" s="43"/>
      <c r="B10" s="44" t="s">
        <v>36</v>
      </c>
      <c r="C10" s="44"/>
      <c r="D10" s="49">
        <f>SUM(D7:D9)</f>
        <v>116952863.38</v>
      </c>
    </row>
    <row r="11" spans="1:6" ht="20.2" customHeight="1" x14ac:dyDescent="0.45">
      <c r="A11" s="43"/>
      <c r="B11" s="44"/>
      <c r="C11" s="44"/>
      <c r="D11" s="45"/>
    </row>
    <row r="12" spans="1:6" ht="17.649999999999999" x14ac:dyDescent="0.5">
      <c r="A12" s="180" t="s">
        <v>37</v>
      </c>
      <c r="B12" s="181"/>
      <c r="C12" s="181"/>
      <c r="D12" s="182"/>
    </row>
    <row r="13" spans="1:6" ht="17.25" x14ac:dyDescent="0.45">
      <c r="A13" s="43"/>
      <c r="B13" s="44" t="s">
        <v>33</v>
      </c>
      <c r="C13" s="44"/>
      <c r="D13" s="143">
        <v>24543893</v>
      </c>
      <c r="F13" s="46"/>
    </row>
    <row r="14" spans="1:6" ht="17.25" x14ac:dyDescent="0.45">
      <c r="A14" s="43"/>
      <c r="B14" s="44" t="s">
        <v>34</v>
      </c>
      <c r="C14" s="44"/>
      <c r="D14" s="45">
        <f>D13*-0.005</f>
        <v>-122719.465</v>
      </c>
      <c r="F14" s="46"/>
    </row>
    <row r="15" spans="1:6" ht="17.25" x14ac:dyDescent="0.45">
      <c r="A15" s="43"/>
      <c r="B15" s="44" t="s">
        <v>35</v>
      </c>
      <c r="C15" s="44"/>
      <c r="D15" s="48">
        <v>1768621</v>
      </c>
    </row>
    <row r="16" spans="1:6" ht="17.25" x14ac:dyDescent="0.45">
      <c r="A16" s="43"/>
      <c r="B16" s="44" t="s">
        <v>36</v>
      </c>
      <c r="C16" s="44"/>
      <c r="D16" s="50">
        <f>SUM(D13:D15)</f>
        <v>26189794.535</v>
      </c>
    </row>
    <row r="17" spans="1:7" ht="20.2" customHeight="1" x14ac:dyDescent="0.45">
      <c r="A17" s="43"/>
      <c r="B17" s="44"/>
      <c r="C17" s="44"/>
      <c r="D17" s="45"/>
    </row>
    <row r="18" spans="1:7" ht="17.649999999999999" x14ac:dyDescent="0.5">
      <c r="A18" s="51" t="s">
        <v>38</v>
      </c>
      <c r="B18" s="52"/>
      <c r="C18" s="52"/>
      <c r="D18" s="45"/>
    </row>
    <row r="19" spans="1:7" ht="17.25" x14ac:dyDescent="0.45">
      <c r="A19" s="53"/>
      <c r="B19" s="52" t="s">
        <v>33</v>
      </c>
      <c r="C19" s="52"/>
      <c r="D19" s="144">
        <v>10000000</v>
      </c>
    </row>
    <row r="20" spans="1:7" ht="17.25" x14ac:dyDescent="0.45">
      <c r="A20" s="53"/>
      <c r="B20" s="52" t="s">
        <v>36</v>
      </c>
      <c r="C20" s="52"/>
      <c r="D20" s="45">
        <f>D19</f>
        <v>10000000</v>
      </c>
    </row>
    <row r="21" spans="1:7" ht="20.2" customHeight="1" x14ac:dyDescent="0.45">
      <c r="A21" s="55"/>
      <c r="B21" s="52"/>
      <c r="C21" s="52"/>
      <c r="D21" s="45"/>
    </row>
    <row r="22" spans="1:7" ht="17.649999999999999" x14ac:dyDescent="0.5">
      <c r="A22" s="56" t="s">
        <v>39</v>
      </c>
      <c r="B22" s="52"/>
      <c r="C22" s="52"/>
      <c r="D22" s="57"/>
      <c r="E22" t="s">
        <v>114</v>
      </c>
    </row>
    <row r="23" spans="1:7" ht="17.25" x14ac:dyDescent="0.45">
      <c r="A23" s="55"/>
      <c r="B23" s="52" t="s">
        <v>33</v>
      </c>
      <c r="C23" s="52"/>
      <c r="D23" s="143">
        <v>4929452499</v>
      </c>
      <c r="E23" s="46">
        <f>D23+D26</f>
        <v>4899452499</v>
      </c>
    </row>
    <row r="24" spans="1:7" ht="17.25" x14ac:dyDescent="0.45">
      <c r="A24" s="55"/>
      <c r="B24" s="161" t="s">
        <v>40</v>
      </c>
      <c r="C24" s="162"/>
      <c r="D24" s="45">
        <f>D23*-0.0075</f>
        <v>-36970893.7425</v>
      </c>
    </row>
    <row r="25" spans="1:7" ht="17.25" x14ac:dyDescent="0.45">
      <c r="A25" s="55"/>
      <c r="B25" s="52" t="s">
        <v>41</v>
      </c>
      <c r="C25" s="58"/>
      <c r="D25" s="45">
        <v>-24647262</v>
      </c>
    </row>
    <row r="26" spans="1:7" ht="17.25" x14ac:dyDescent="0.45">
      <c r="A26" s="55"/>
      <c r="B26" s="52" t="s">
        <v>42</v>
      </c>
      <c r="C26" s="58"/>
      <c r="D26" s="143">
        <v>-30000000</v>
      </c>
    </row>
    <row r="27" spans="1:7" ht="17.55" customHeight="1" x14ac:dyDescent="0.45">
      <c r="A27" s="55"/>
      <c r="B27" s="52" t="s">
        <v>43</v>
      </c>
      <c r="C27" s="52"/>
      <c r="D27" s="145">
        <v>214889744</v>
      </c>
      <c r="E27" s="46"/>
      <c r="G27" s="59"/>
    </row>
    <row r="28" spans="1:7" ht="17.25" x14ac:dyDescent="0.45">
      <c r="A28" s="55"/>
      <c r="B28" s="52" t="s">
        <v>44</v>
      </c>
      <c r="C28" s="52"/>
      <c r="D28" s="144">
        <f>269364074+40000000</f>
        <v>309364074</v>
      </c>
      <c r="G28" s="60"/>
    </row>
    <row r="29" spans="1:7" ht="17.25" x14ac:dyDescent="0.45">
      <c r="A29" s="55"/>
      <c r="B29" s="52" t="s">
        <v>35</v>
      </c>
      <c r="C29" s="52"/>
      <c r="D29" s="54">
        <v>13171121</v>
      </c>
    </row>
    <row r="30" spans="1:7" ht="17.25" x14ac:dyDescent="0.45">
      <c r="A30" s="55"/>
      <c r="B30" s="52" t="s">
        <v>36</v>
      </c>
      <c r="C30" s="52"/>
      <c r="D30" s="45">
        <f>SUM(D23:D29)</f>
        <v>5375259282.2574997</v>
      </c>
    </row>
    <row r="31" spans="1:7" ht="17.25" x14ac:dyDescent="0.45">
      <c r="A31" s="55"/>
      <c r="B31" s="52"/>
      <c r="C31" s="52"/>
      <c r="D31" s="45"/>
    </row>
    <row r="32" spans="1:7" ht="17.649999999999999" x14ac:dyDescent="0.5">
      <c r="A32" s="56" t="s">
        <v>45</v>
      </c>
      <c r="B32" s="52"/>
      <c r="C32" s="52"/>
      <c r="D32" s="45"/>
    </row>
    <row r="33" spans="1:7" ht="17.25" x14ac:dyDescent="0.45">
      <c r="A33" s="55"/>
      <c r="B33" s="52" t="s">
        <v>33</v>
      </c>
      <c r="C33" s="52"/>
      <c r="D33" s="144">
        <v>38000000</v>
      </c>
      <c r="G33" s="37"/>
    </row>
    <row r="34" spans="1:7" ht="17.25" x14ac:dyDescent="0.45">
      <c r="A34" s="55"/>
      <c r="B34" s="52" t="s">
        <v>36</v>
      </c>
      <c r="C34" s="52"/>
      <c r="D34" s="45">
        <f>D33</f>
        <v>38000000</v>
      </c>
    </row>
    <row r="35" spans="1:7" ht="17.25" x14ac:dyDescent="0.45">
      <c r="A35" s="55"/>
      <c r="B35" s="52"/>
      <c r="C35" s="52"/>
      <c r="D35" s="45"/>
    </row>
    <row r="36" spans="1:7" ht="17.649999999999999" x14ac:dyDescent="0.5">
      <c r="A36" s="56" t="s">
        <v>46</v>
      </c>
      <c r="B36" s="52"/>
      <c r="C36" s="52"/>
      <c r="D36" s="45"/>
    </row>
    <row r="37" spans="1:7" ht="17.25" x14ac:dyDescent="0.45">
      <c r="A37" s="55"/>
      <c r="B37" s="52" t="s">
        <v>33</v>
      </c>
      <c r="C37" s="52"/>
      <c r="D37" s="45">
        <v>24647262</v>
      </c>
    </row>
    <row r="38" spans="1:7" ht="17.25" x14ac:dyDescent="0.45">
      <c r="A38" s="55"/>
      <c r="B38" s="52" t="s">
        <v>35</v>
      </c>
      <c r="C38" s="52"/>
      <c r="D38" s="54">
        <v>4281232</v>
      </c>
      <c r="E38" s="61"/>
      <c r="F38" s="46"/>
    </row>
    <row r="39" spans="1:7" ht="17.25" x14ac:dyDescent="0.45">
      <c r="A39" s="55"/>
      <c r="B39" s="52" t="s">
        <v>36</v>
      </c>
      <c r="C39" s="52"/>
      <c r="D39" s="45">
        <f>SUM(D37:D38)</f>
        <v>28928494</v>
      </c>
      <c r="E39" s="62"/>
    </row>
    <row r="40" spans="1:7" ht="20.2" customHeight="1" x14ac:dyDescent="0.45">
      <c r="A40" s="55"/>
      <c r="B40" s="52"/>
      <c r="C40" s="52"/>
      <c r="D40" s="45"/>
      <c r="E40" s="62"/>
    </row>
    <row r="41" spans="1:7" ht="17.649999999999999" x14ac:dyDescent="0.5">
      <c r="A41" s="163" t="s">
        <v>47</v>
      </c>
      <c r="B41" s="164"/>
      <c r="C41" s="164"/>
      <c r="D41" s="63"/>
      <c r="E41" s="62"/>
    </row>
    <row r="42" spans="1:7" ht="20.2" customHeight="1" x14ac:dyDescent="0.45">
      <c r="A42" s="55"/>
      <c r="B42" s="52" t="s">
        <v>33</v>
      </c>
      <c r="C42" s="52"/>
      <c r="D42" s="143">
        <v>285574688</v>
      </c>
      <c r="E42" s="62"/>
      <c r="F42" s="46"/>
    </row>
    <row r="43" spans="1:7" ht="20.2" customHeight="1" x14ac:dyDescent="0.45">
      <c r="A43" s="55"/>
      <c r="B43" s="52" t="s">
        <v>48</v>
      </c>
      <c r="C43" s="52"/>
      <c r="D43" s="45">
        <f>D42*-0.005</f>
        <v>-1427873.44</v>
      </c>
      <c r="E43" s="62"/>
      <c r="F43" s="46"/>
    </row>
    <row r="44" spans="1:7" ht="20.2" customHeight="1" x14ac:dyDescent="0.45">
      <c r="A44" s="55"/>
      <c r="B44" s="52" t="s">
        <v>35</v>
      </c>
      <c r="C44" s="52"/>
      <c r="D44" s="54">
        <v>8774766</v>
      </c>
    </row>
    <row r="45" spans="1:7" ht="20.2" customHeight="1" x14ac:dyDescent="0.45">
      <c r="A45" s="55"/>
      <c r="B45" s="52" t="s">
        <v>36</v>
      </c>
      <c r="C45" s="52"/>
      <c r="D45" s="45">
        <f>SUM(D42:D44)</f>
        <v>292921580.56</v>
      </c>
    </row>
    <row r="46" spans="1:7" s="62" customFormat="1" ht="20.2" customHeight="1" x14ac:dyDescent="0.45">
      <c r="A46" s="64"/>
      <c r="B46" s="65"/>
      <c r="C46" s="65"/>
      <c r="D46" s="66"/>
    </row>
    <row r="47" spans="1:7" s="62" customFormat="1" ht="17.649999999999999" x14ac:dyDescent="0.5">
      <c r="A47" s="165" t="s">
        <v>49</v>
      </c>
      <c r="B47" s="166"/>
      <c r="C47" s="166"/>
      <c r="D47" s="66"/>
    </row>
    <row r="48" spans="1:7" s="62" customFormat="1" ht="20.2" customHeight="1" x14ac:dyDescent="0.45">
      <c r="A48" s="64"/>
      <c r="B48" s="65" t="s">
        <v>33</v>
      </c>
      <c r="C48" s="65"/>
      <c r="D48" s="146">
        <v>3500000</v>
      </c>
    </row>
    <row r="49" spans="1:7" s="62" customFormat="1" ht="20.2" customHeight="1" x14ac:dyDescent="0.45">
      <c r="A49" s="64"/>
      <c r="B49" s="65" t="s">
        <v>36</v>
      </c>
      <c r="C49" s="65"/>
      <c r="D49" s="67">
        <f>D48</f>
        <v>3500000</v>
      </c>
    </row>
    <row r="50" spans="1:7" s="62" customFormat="1" ht="20.2" customHeight="1" x14ac:dyDescent="0.45">
      <c r="A50" s="64"/>
      <c r="B50" s="65"/>
      <c r="C50" s="65"/>
      <c r="D50" s="66"/>
    </row>
    <row r="51" spans="1:7" s="62" customFormat="1" ht="17.649999999999999" x14ac:dyDescent="0.5">
      <c r="A51" s="68" t="s">
        <v>50</v>
      </c>
      <c r="B51" s="65"/>
      <c r="C51" s="65"/>
      <c r="D51" s="69"/>
      <c r="E51" s="124"/>
    </row>
    <row r="52" spans="1:7" ht="17.25" x14ac:dyDescent="0.45">
      <c r="A52" s="55"/>
      <c r="B52" s="52" t="s">
        <v>33</v>
      </c>
      <c r="C52" s="52"/>
      <c r="D52" s="143">
        <v>644033664</v>
      </c>
      <c r="E52" s="124"/>
      <c r="F52" s="62"/>
      <c r="G52" s="37"/>
    </row>
    <row r="53" spans="1:7" ht="17.25" x14ac:dyDescent="0.45">
      <c r="A53" s="55"/>
      <c r="B53" s="52" t="s">
        <v>48</v>
      </c>
      <c r="C53" s="52"/>
      <c r="D53" s="45">
        <f>-3366498-200000</f>
        <v>-3566498</v>
      </c>
      <c r="E53" s="123" t="s">
        <v>117</v>
      </c>
      <c r="F53" s="62"/>
      <c r="G53" s="37"/>
    </row>
    <row r="54" spans="1:7" ht="17.25" x14ac:dyDescent="0.45">
      <c r="A54" s="55"/>
      <c r="B54" s="52" t="s">
        <v>43</v>
      </c>
      <c r="C54" s="52"/>
      <c r="D54" s="143">
        <v>85779099</v>
      </c>
      <c r="E54" s="46">
        <f>SUM(D27:D28,D54)</f>
        <v>610032917</v>
      </c>
      <c r="F54" s="62"/>
    </row>
    <row r="55" spans="1:7" ht="17.25" x14ac:dyDescent="0.45">
      <c r="A55" s="55"/>
      <c r="B55" s="52" t="s">
        <v>35</v>
      </c>
      <c r="C55" s="52"/>
      <c r="D55" s="45">
        <v>2488030</v>
      </c>
      <c r="E55" s="62"/>
      <c r="F55" s="62"/>
    </row>
    <row r="56" spans="1:7" ht="17.25" x14ac:dyDescent="0.45">
      <c r="A56" s="55"/>
      <c r="B56" s="52" t="s">
        <v>36</v>
      </c>
      <c r="C56" s="52"/>
      <c r="D56" s="70">
        <f>SUM(D52:D55)</f>
        <v>728734295</v>
      </c>
      <c r="E56" s="62"/>
      <c r="F56" s="62"/>
    </row>
    <row r="57" spans="1:7" ht="17.25" x14ac:dyDescent="0.45">
      <c r="A57" s="55"/>
      <c r="B57" s="52"/>
      <c r="C57" s="52"/>
      <c r="D57" s="57"/>
      <c r="E57" s="62"/>
      <c r="F57" s="62"/>
    </row>
    <row r="58" spans="1:7" ht="22.5" customHeight="1" x14ac:dyDescent="0.5">
      <c r="A58" s="56" t="s">
        <v>51</v>
      </c>
      <c r="B58" s="52"/>
      <c r="C58" s="52"/>
      <c r="D58" s="71"/>
      <c r="E58" s="62"/>
      <c r="F58" s="62"/>
    </row>
    <row r="59" spans="1:7" ht="17.25" x14ac:dyDescent="0.45">
      <c r="A59" s="55"/>
      <c r="B59" s="52" t="s">
        <v>33</v>
      </c>
      <c r="C59" s="52"/>
      <c r="D59" s="143">
        <f>13465993+800000</f>
        <v>14265993</v>
      </c>
      <c r="E59" s="62"/>
      <c r="F59" s="62"/>
      <c r="G59" s="37"/>
    </row>
    <row r="60" spans="1:7" ht="17.25" x14ac:dyDescent="0.45">
      <c r="A60" s="55"/>
      <c r="B60" s="52" t="s">
        <v>52</v>
      </c>
      <c r="C60" s="52"/>
      <c r="D60" s="47">
        <f>-2019899-120000</f>
        <v>-2139899</v>
      </c>
      <c r="E60" s="72"/>
      <c r="F60" s="62"/>
      <c r="G60" s="37"/>
    </row>
    <row r="61" spans="1:7" ht="17.25" x14ac:dyDescent="0.45">
      <c r="A61" s="55"/>
      <c r="B61" s="52" t="s">
        <v>36</v>
      </c>
      <c r="C61" s="52"/>
      <c r="D61" s="50">
        <f>SUM(D59:D60)</f>
        <v>12126094</v>
      </c>
      <c r="E61" s="62"/>
      <c r="F61" s="62"/>
    </row>
    <row r="62" spans="1:7" ht="17.25" x14ac:dyDescent="0.45">
      <c r="A62" s="55"/>
      <c r="B62" s="52"/>
      <c r="C62" s="52"/>
      <c r="D62" s="57"/>
      <c r="E62" s="62"/>
      <c r="F62" s="62"/>
    </row>
    <row r="63" spans="1:7" ht="15.75" customHeight="1" x14ac:dyDescent="0.5">
      <c r="A63" s="56" t="s">
        <v>53</v>
      </c>
      <c r="B63" s="73"/>
      <c r="C63" s="73"/>
      <c r="D63" s="71"/>
      <c r="E63" s="62" t="s">
        <v>115</v>
      </c>
    </row>
    <row r="64" spans="1:7" ht="18" customHeight="1" x14ac:dyDescent="0.45">
      <c r="A64" s="55"/>
      <c r="B64" s="52" t="s">
        <v>33</v>
      </c>
      <c r="C64" s="52"/>
      <c r="D64" s="143">
        <v>30000000</v>
      </c>
      <c r="E64" s="156">
        <f>SUM(D64,D69)</f>
        <v>35000000</v>
      </c>
    </row>
    <row r="65" spans="1:5" ht="18" customHeight="1" x14ac:dyDescent="0.45">
      <c r="A65" s="55"/>
      <c r="B65" s="52" t="s">
        <v>35</v>
      </c>
      <c r="C65" s="52"/>
      <c r="D65" s="45">
        <v>766775</v>
      </c>
    </row>
    <row r="66" spans="1:5" ht="17.25" x14ac:dyDescent="0.45">
      <c r="A66" s="55"/>
      <c r="B66" s="52" t="s">
        <v>36</v>
      </c>
      <c r="C66" s="52"/>
      <c r="D66" s="70">
        <f>SUM(D64:D65)</f>
        <v>30766775</v>
      </c>
    </row>
    <row r="67" spans="1:5" ht="17.25" x14ac:dyDescent="0.45">
      <c r="A67" s="55"/>
      <c r="B67" s="52"/>
      <c r="C67" s="52"/>
      <c r="D67" s="45"/>
    </row>
    <row r="68" spans="1:5" ht="17.649999999999999" x14ac:dyDescent="0.5">
      <c r="A68" s="56" t="s">
        <v>54</v>
      </c>
      <c r="B68" s="73"/>
      <c r="C68" s="73"/>
      <c r="D68" s="45"/>
    </row>
    <row r="69" spans="1:5" ht="17.25" x14ac:dyDescent="0.45">
      <c r="A69" s="55"/>
      <c r="B69" s="52" t="s">
        <v>33</v>
      </c>
      <c r="C69" s="52"/>
      <c r="D69" s="144">
        <v>5000000</v>
      </c>
    </row>
    <row r="70" spans="1:5" ht="17.649999999999999" x14ac:dyDescent="0.5">
      <c r="A70" s="55"/>
      <c r="B70" s="52" t="s">
        <v>36</v>
      </c>
      <c r="C70" s="74"/>
      <c r="D70" s="47">
        <f>D69</f>
        <v>5000000</v>
      </c>
    </row>
    <row r="71" spans="1:5" ht="17.25" x14ac:dyDescent="0.45">
      <c r="A71" s="55"/>
      <c r="B71" s="52"/>
      <c r="C71" s="52"/>
      <c r="D71" s="45"/>
    </row>
    <row r="72" spans="1:5" ht="17.649999999999999" x14ac:dyDescent="0.5">
      <c r="A72" s="56" t="s">
        <v>55</v>
      </c>
      <c r="B72" s="73"/>
      <c r="C72" s="73"/>
      <c r="D72" s="45"/>
    </row>
    <row r="73" spans="1:5" ht="17.25" x14ac:dyDescent="0.45">
      <c r="A73" s="55"/>
      <c r="B73" s="52" t="s">
        <v>33</v>
      </c>
      <c r="C73" s="52"/>
      <c r="D73" s="144">
        <v>20000000</v>
      </c>
    </row>
    <row r="74" spans="1:5" ht="20.2" customHeight="1" x14ac:dyDescent="0.45">
      <c r="A74" s="55"/>
      <c r="B74" s="52" t="s">
        <v>56</v>
      </c>
      <c r="C74" s="52"/>
      <c r="D74" s="45">
        <f>SUM(D73:D73)</f>
        <v>20000000</v>
      </c>
    </row>
    <row r="75" spans="1:5" ht="20.2" customHeight="1" x14ac:dyDescent="0.45">
      <c r="A75" s="64"/>
      <c r="B75" s="65"/>
      <c r="C75" s="65"/>
      <c r="D75" s="66"/>
    </row>
    <row r="76" spans="1:5" ht="20.2" customHeight="1" x14ac:dyDescent="0.5">
      <c r="A76" s="68" t="s">
        <v>57</v>
      </c>
      <c r="B76" s="75"/>
      <c r="C76" s="75"/>
      <c r="D76" s="69"/>
      <c r="E76" t="s">
        <v>116</v>
      </c>
    </row>
    <row r="77" spans="1:5" ht="20.2" customHeight="1" x14ac:dyDescent="0.45">
      <c r="A77" s="64"/>
      <c r="B77" s="65" t="s">
        <v>33</v>
      </c>
      <c r="C77" s="65"/>
      <c r="D77" s="146">
        <v>22000000</v>
      </c>
      <c r="E77" s="46">
        <f>SUM(D77,D81,D85)</f>
        <v>30000000</v>
      </c>
    </row>
    <row r="78" spans="1:5" ht="20.2" customHeight="1" x14ac:dyDescent="0.45">
      <c r="A78" s="64"/>
      <c r="B78" s="65" t="s">
        <v>56</v>
      </c>
      <c r="C78" s="65"/>
      <c r="D78" s="67">
        <f>SUM(D77:D77)</f>
        <v>22000000</v>
      </c>
    </row>
    <row r="79" spans="1:5" ht="20.2" customHeight="1" x14ac:dyDescent="0.45">
      <c r="A79" s="64"/>
      <c r="B79" s="65"/>
      <c r="C79" s="65"/>
      <c r="D79" s="67"/>
    </row>
    <row r="80" spans="1:5" ht="20.2" customHeight="1" x14ac:dyDescent="0.5">
      <c r="A80" s="68" t="s">
        <v>58</v>
      </c>
      <c r="B80" s="76"/>
      <c r="C80" s="76"/>
      <c r="D80" s="66"/>
    </row>
    <row r="81" spans="1:5" ht="17.649999999999999" x14ac:dyDescent="0.5">
      <c r="A81" s="68"/>
      <c r="B81" s="52" t="s">
        <v>33</v>
      </c>
      <c r="C81" s="75"/>
      <c r="D81" s="146">
        <v>3000000</v>
      </c>
    </row>
    <row r="82" spans="1:5" ht="20.2" customHeight="1" x14ac:dyDescent="0.45">
      <c r="A82" s="64"/>
      <c r="B82" s="52" t="s">
        <v>56</v>
      </c>
      <c r="C82" s="65"/>
      <c r="D82" s="67">
        <f>SUM(D81:D81)</f>
        <v>3000000</v>
      </c>
    </row>
    <row r="83" spans="1:5" ht="20.2" customHeight="1" x14ac:dyDescent="0.45">
      <c r="A83" s="64"/>
      <c r="B83" s="65"/>
      <c r="C83" s="65"/>
      <c r="D83" s="66"/>
    </row>
    <row r="84" spans="1:5" ht="20.2" customHeight="1" x14ac:dyDescent="0.5">
      <c r="A84" s="68" t="s">
        <v>59</v>
      </c>
      <c r="B84" s="76"/>
      <c r="C84" s="76"/>
      <c r="D84" s="66"/>
    </row>
    <row r="85" spans="1:5" ht="17.649999999999999" x14ac:dyDescent="0.5">
      <c r="A85" s="68"/>
      <c r="B85" s="52" t="s">
        <v>33</v>
      </c>
      <c r="C85" s="75"/>
      <c r="D85" s="146">
        <v>5000000</v>
      </c>
    </row>
    <row r="86" spans="1:5" ht="20.2" customHeight="1" x14ac:dyDescent="0.45">
      <c r="A86" s="64"/>
      <c r="B86" s="52" t="s">
        <v>56</v>
      </c>
      <c r="C86" s="65"/>
      <c r="D86" s="67">
        <f>SUM(D85:D85)</f>
        <v>5000000</v>
      </c>
    </row>
    <row r="87" spans="1:5" ht="20.2" customHeight="1" x14ac:dyDescent="0.45">
      <c r="A87" s="64"/>
      <c r="B87" s="65"/>
      <c r="C87" s="65"/>
      <c r="D87" s="66"/>
    </row>
    <row r="88" spans="1:5" ht="20.2" customHeight="1" x14ac:dyDescent="0.5">
      <c r="A88" s="68" t="s">
        <v>60</v>
      </c>
      <c r="B88" s="75"/>
      <c r="C88" s="75"/>
      <c r="D88" s="66"/>
    </row>
    <row r="89" spans="1:5" ht="20.2" customHeight="1" x14ac:dyDescent="0.45">
      <c r="A89" s="64"/>
      <c r="B89" s="65" t="s">
        <v>33</v>
      </c>
      <c r="C89" s="65"/>
      <c r="D89" s="146">
        <v>16500000</v>
      </c>
    </row>
    <row r="90" spans="1:5" ht="20.2" customHeight="1" x14ac:dyDescent="0.45">
      <c r="A90" s="64"/>
      <c r="B90" s="65" t="s">
        <v>56</v>
      </c>
      <c r="C90" s="65"/>
      <c r="D90" s="67">
        <f>SUM(D89:D89)</f>
        <v>16500000</v>
      </c>
    </row>
    <row r="91" spans="1:5" ht="20.2" customHeight="1" x14ac:dyDescent="0.45">
      <c r="A91" s="64"/>
      <c r="B91" s="65"/>
      <c r="C91" s="65"/>
      <c r="D91" s="66"/>
    </row>
    <row r="92" spans="1:5" ht="20.2" customHeight="1" x14ac:dyDescent="0.5">
      <c r="A92" s="68" t="s">
        <v>61</v>
      </c>
      <c r="B92" s="77"/>
      <c r="C92" s="77"/>
      <c r="D92" s="78"/>
    </row>
    <row r="93" spans="1:5" ht="21.75" customHeight="1" x14ac:dyDescent="0.5">
      <c r="A93" s="56"/>
      <c r="B93" s="52" t="s">
        <v>33</v>
      </c>
      <c r="C93" s="79"/>
      <c r="D93" s="143">
        <f>2683798369+40000000</f>
        <v>2723798369</v>
      </c>
    </row>
    <row r="94" spans="1:5" ht="17.25" x14ac:dyDescent="0.45">
      <c r="A94" s="55"/>
      <c r="B94" s="52" t="s">
        <v>62</v>
      </c>
      <c r="C94" s="52"/>
      <c r="D94" s="45">
        <f>D93*-1%</f>
        <v>-27237983.690000001</v>
      </c>
    </row>
    <row r="95" spans="1:5" ht="17.25" x14ac:dyDescent="0.45">
      <c r="A95" s="55"/>
      <c r="B95" s="52" t="s">
        <v>35</v>
      </c>
      <c r="C95" s="52"/>
      <c r="D95" s="45">
        <v>13308098</v>
      </c>
    </row>
    <row r="96" spans="1:5" ht="17.25" x14ac:dyDescent="0.45">
      <c r="A96" s="55"/>
      <c r="B96" s="52" t="s">
        <v>63</v>
      </c>
      <c r="C96" s="52"/>
      <c r="D96" s="45">
        <v>2632637232</v>
      </c>
      <c r="E96" s="46"/>
    </row>
    <row r="97" spans="1:6" ht="17.25" x14ac:dyDescent="0.45">
      <c r="A97" s="55"/>
      <c r="B97" s="167" t="s">
        <v>64</v>
      </c>
      <c r="C97" s="164"/>
      <c r="D97" s="54">
        <v>77231252</v>
      </c>
      <c r="E97" s="46"/>
    </row>
    <row r="98" spans="1:6" ht="20.25" customHeight="1" x14ac:dyDescent="0.45">
      <c r="A98" s="55"/>
      <c r="B98" s="52" t="s">
        <v>36</v>
      </c>
      <c r="C98" s="52"/>
      <c r="D98" s="45">
        <f>SUM(D96:D97)</f>
        <v>2709868484</v>
      </c>
      <c r="E98" s="46"/>
      <c r="F98" s="46"/>
    </row>
    <row r="99" spans="1:6" ht="17.25" x14ac:dyDescent="0.45">
      <c r="A99" s="55"/>
      <c r="B99" s="52"/>
      <c r="C99" s="52"/>
      <c r="D99" s="45"/>
    </row>
    <row r="100" spans="1:6" ht="15.75" customHeight="1" x14ac:dyDescent="0.5">
      <c r="A100" s="56" t="s">
        <v>65</v>
      </c>
      <c r="B100" s="52"/>
      <c r="C100" s="52"/>
      <c r="D100" s="57"/>
      <c r="E100" t="s">
        <v>93</v>
      </c>
    </row>
    <row r="101" spans="1:6" ht="19.5" customHeight="1" x14ac:dyDescent="0.45">
      <c r="A101" s="55"/>
      <c r="B101" s="52" t="s">
        <v>33</v>
      </c>
      <c r="C101" s="52"/>
      <c r="D101" s="143">
        <f>582609736</f>
        <v>582609736</v>
      </c>
      <c r="E101" s="46">
        <f>SUM(D101,D107)</f>
        <v>1176653915</v>
      </c>
    </row>
    <row r="102" spans="1:6" ht="17.25" x14ac:dyDescent="0.45">
      <c r="A102" s="55"/>
      <c r="B102" s="52" t="s">
        <v>40</v>
      </c>
      <c r="C102" s="52"/>
      <c r="D102" s="45">
        <f>D101*-0.0075</f>
        <v>-4369573.0199999996</v>
      </c>
    </row>
    <row r="103" spans="1:6" ht="17.25" x14ac:dyDescent="0.45">
      <c r="A103" s="55"/>
      <c r="B103" s="52" t="s">
        <v>35</v>
      </c>
      <c r="C103" s="52"/>
      <c r="D103" s="54">
        <v>14628592</v>
      </c>
      <c r="E103" s="37"/>
    </row>
    <row r="104" spans="1:6" ht="17.25" x14ac:dyDescent="0.45">
      <c r="A104" s="55"/>
      <c r="B104" s="52" t="s">
        <v>36</v>
      </c>
      <c r="C104" s="52"/>
      <c r="D104" s="45">
        <f>SUM(D101:D103)</f>
        <v>592868754.98000002</v>
      </c>
    </row>
    <row r="105" spans="1:6" ht="17.25" x14ac:dyDescent="0.45">
      <c r="A105" s="80"/>
      <c r="B105" s="81"/>
      <c r="C105" s="81"/>
      <c r="D105" s="69"/>
    </row>
    <row r="106" spans="1:6" ht="17.649999999999999" x14ac:dyDescent="0.5">
      <c r="A106" s="82" t="s">
        <v>66</v>
      </c>
      <c r="B106" s="83"/>
      <c r="C106" s="83"/>
      <c r="D106" s="84"/>
    </row>
    <row r="107" spans="1:6" ht="17.25" x14ac:dyDescent="0.45">
      <c r="A107" s="64"/>
      <c r="B107" s="65" t="s">
        <v>33</v>
      </c>
      <c r="C107" s="85"/>
      <c r="D107" s="147">
        <v>594044179</v>
      </c>
    </row>
    <row r="108" spans="1:6" ht="17.25" x14ac:dyDescent="0.45">
      <c r="A108" s="64"/>
      <c r="B108" s="65" t="s">
        <v>40</v>
      </c>
      <c r="C108" s="85"/>
      <c r="D108" s="86">
        <f>D107*-0.0075</f>
        <v>-4455331.3425000003</v>
      </c>
    </row>
    <row r="109" spans="1:6" ht="17.25" x14ac:dyDescent="0.45">
      <c r="A109" s="64"/>
      <c r="B109" s="52" t="s">
        <v>67</v>
      </c>
      <c r="C109" s="85"/>
      <c r="D109" s="87">
        <v>-180000000</v>
      </c>
    </row>
    <row r="110" spans="1:6" ht="17.25" x14ac:dyDescent="0.45">
      <c r="A110" s="64"/>
      <c r="B110" s="65" t="s">
        <v>36</v>
      </c>
      <c r="C110" s="85"/>
      <c r="D110" s="88">
        <f>SUM(D107:D109)</f>
        <v>409588847.65750003</v>
      </c>
    </row>
    <row r="111" spans="1:6" ht="17.25" x14ac:dyDescent="0.45">
      <c r="A111" s="89"/>
      <c r="B111" s="90"/>
      <c r="C111" s="91"/>
      <c r="D111" s="92"/>
    </row>
    <row r="112" spans="1:6" ht="17.649999999999999" x14ac:dyDescent="0.5">
      <c r="A112" s="68" t="s">
        <v>68</v>
      </c>
      <c r="B112" s="93"/>
      <c r="C112" s="93"/>
      <c r="D112" s="92"/>
    </row>
    <row r="113" spans="1:6" ht="17.25" x14ac:dyDescent="0.45">
      <c r="A113" s="89"/>
      <c r="B113" s="65" t="s">
        <v>33</v>
      </c>
      <c r="C113" s="90"/>
      <c r="D113" s="94">
        <v>180000000</v>
      </c>
    </row>
    <row r="114" spans="1:6" ht="17.25" x14ac:dyDescent="0.45">
      <c r="A114" s="89"/>
      <c r="B114" s="65" t="s">
        <v>56</v>
      </c>
      <c r="C114" s="90"/>
      <c r="D114" s="95">
        <f>D113</f>
        <v>180000000</v>
      </c>
    </row>
    <row r="115" spans="1:6" ht="17.25" x14ac:dyDescent="0.45">
      <c r="A115" s="89"/>
      <c r="B115" s="90"/>
      <c r="C115" s="90"/>
      <c r="D115" s="47"/>
    </row>
    <row r="116" spans="1:6" ht="17.649999999999999" x14ac:dyDescent="0.5">
      <c r="A116" s="96" t="s">
        <v>69</v>
      </c>
      <c r="B116" s="97"/>
      <c r="C116" s="98"/>
      <c r="D116" s="99"/>
    </row>
    <row r="117" spans="1:6" ht="17.25" x14ac:dyDescent="0.45">
      <c r="A117" s="100"/>
      <c r="B117" s="101" t="s">
        <v>33</v>
      </c>
      <c r="C117" s="101"/>
      <c r="D117" s="148">
        <v>16220000</v>
      </c>
    </row>
    <row r="118" spans="1:6" ht="17.25" x14ac:dyDescent="0.45">
      <c r="A118" s="100"/>
      <c r="B118" s="101" t="s">
        <v>36</v>
      </c>
      <c r="C118" s="101"/>
      <c r="D118" s="99">
        <f>D117</f>
        <v>16220000</v>
      </c>
    </row>
    <row r="119" spans="1:6" ht="14.65" thickBot="1" x14ac:dyDescent="0.5">
      <c r="A119" s="102"/>
      <c r="B119" s="103"/>
      <c r="C119" s="103"/>
      <c r="D119" s="104"/>
    </row>
    <row r="120" spans="1:6" ht="18" thickBot="1" x14ac:dyDescent="0.5">
      <c r="A120" s="105"/>
      <c r="B120" s="106"/>
      <c r="C120" s="106"/>
      <c r="D120" s="107"/>
    </row>
    <row r="121" spans="1:6" ht="22.5" customHeight="1" x14ac:dyDescent="0.45">
      <c r="A121" s="55"/>
      <c r="B121" s="52"/>
      <c r="C121" s="52"/>
      <c r="D121" s="57"/>
    </row>
    <row r="122" spans="1:6" ht="22.5" customHeight="1" x14ac:dyDescent="0.5">
      <c r="A122" s="56" t="s">
        <v>70</v>
      </c>
      <c r="B122" s="52"/>
      <c r="C122" s="52"/>
      <c r="D122" s="57"/>
    </row>
    <row r="123" spans="1:6" ht="17.25" x14ac:dyDescent="0.45">
      <c r="A123" s="55"/>
      <c r="B123" s="52" t="s">
        <v>33</v>
      </c>
      <c r="C123" s="52"/>
      <c r="D123" s="149">
        <v>2014000000</v>
      </c>
      <c r="F123" s="46"/>
    </row>
    <row r="124" spans="1:6" ht="17.25" x14ac:dyDescent="0.45">
      <c r="A124" s="55"/>
      <c r="B124" s="52" t="s">
        <v>71</v>
      </c>
      <c r="C124" s="52"/>
      <c r="D124" s="86">
        <v>-20000000</v>
      </c>
      <c r="F124" s="46"/>
    </row>
    <row r="125" spans="1:6" ht="17.25" x14ac:dyDescent="0.45">
      <c r="A125" s="55"/>
      <c r="B125" s="52" t="s">
        <v>36</v>
      </c>
      <c r="C125" s="52"/>
      <c r="D125" s="109">
        <f>D123+D124</f>
        <v>1994000000</v>
      </c>
    </row>
    <row r="126" spans="1:6" ht="17.649999999999999" thickBot="1" x14ac:dyDescent="0.5">
      <c r="A126" s="55"/>
      <c r="B126" s="52"/>
      <c r="C126" s="52"/>
      <c r="D126" s="57"/>
    </row>
    <row r="127" spans="1:6" ht="18" thickBot="1" x14ac:dyDescent="0.5">
      <c r="A127" s="105"/>
      <c r="B127" s="106"/>
      <c r="C127" s="106"/>
      <c r="D127" s="107"/>
    </row>
    <row r="128" spans="1:6" ht="22.5" customHeight="1" x14ac:dyDescent="0.45">
      <c r="A128" s="55"/>
      <c r="B128" s="52"/>
      <c r="C128" s="52"/>
      <c r="D128" s="57"/>
    </row>
    <row r="129" spans="1:5" ht="18" customHeight="1" x14ac:dyDescent="0.5">
      <c r="A129" s="51" t="s">
        <v>72</v>
      </c>
      <c r="B129" s="52"/>
      <c r="C129" s="52"/>
      <c r="D129" s="57"/>
    </row>
    <row r="130" spans="1:5" ht="17.25" x14ac:dyDescent="0.45">
      <c r="A130" s="53"/>
      <c r="B130" s="52" t="s">
        <v>33</v>
      </c>
      <c r="C130" s="52"/>
      <c r="D130" s="150">
        <v>150000000</v>
      </c>
    </row>
    <row r="131" spans="1:5" ht="17.25" customHeight="1" x14ac:dyDescent="0.45">
      <c r="A131" s="53"/>
      <c r="B131" s="52" t="s">
        <v>62</v>
      </c>
      <c r="C131" s="52"/>
      <c r="D131" s="110">
        <f>D130*-1%</f>
        <v>-1500000</v>
      </c>
    </row>
    <row r="132" spans="1:5" ht="17.25" x14ac:dyDescent="0.45">
      <c r="A132" s="53"/>
      <c r="B132" s="52" t="s">
        <v>36</v>
      </c>
      <c r="C132" s="52"/>
      <c r="D132" s="86">
        <f>SUM(D130:D131)</f>
        <v>148500000</v>
      </c>
    </row>
    <row r="133" spans="1:5" ht="17.649999999999999" thickBot="1" x14ac:dyDescent="0.5">
      <c r="A133" s="53"/>
      <c r="B133" s="52"/>
      <c r="C133" s="52"/>
      <c r="D133" s="57"/>
    </row>
    <row r="134" spans="1:5" ht="31.5" customHeight="1" x14ac:dyDescent="0.45">
      <c r="A134" s="111" t="s">
        <v>73</v>
      </c>
      <c r="B134" s="112"/>
      <c r="C134" s="112"/>
      <c r="D134" s="113">
        <f>+D7+D13+D19+D23+D27+D28+D42+D48+D52+D54+D59+D64+D69+D73+D77+D81+D89+D93+D101+D123+D130+D107+D85+D117+D33+D26</f>
        <v>12829068462</v>
      </c>
      <c r="E134" s="37"/>
    </row>
    <row r="135" spans="1:5" ht="32.25" customHeight="1" thickBot="1" x14ac:dyDescent="0.5">
      <c r="A135" s="114" t="s">
        <v>74</v>
      </c>
      <c r="B135" s="115"/>
      <c r="C135" s="115"/>
      <c r="D135" s="116">
        <f>+D10+D16+D30+D98+D45+D56+D59+D66+D70+D74+D104+D125+D132+D20+D78+D90+D110+D49+D86+D82+D34+D114+D39+D118</f>
        <v>12788065164.369999</v>
      </c>
    </row>
    <row r="136" spans="1:5" ht="39.700000000000003" customHeight="1" x14ac:dyDescent="0.45">
      <c r="A136" s="117"/>
      <c r="B136" s="117"/>
      <c r="C136" s="117"/>
      <c r="D136" s="118"/>
    </row>
    <row r="137" spans="1:5" ht="39.700000000000003" customHeight="1" x14ac:dyDescent="0.45">
      <c r="A137" s="117"/>
    </row>
    <row r="138" spans="1:5" ht="24.75" customHeight="1" x14ac:dyDescent="0.45"/>
    <row r="139" spans="1:5" ht="36.75" customHeight="1" x14ac:dyDescent="0.45"/>
    <row r="140" spans="1:5" ht="35.25" customHeight="1" x14ac:dyDescent="0.45"/>
    <row r="141" spans="1:5" ht="36.75" customHeight="1" x14ac:dyDescent="0.45"/>
    <row r="142" spans="1:5" ht="33.75" customHeight="1" x14ac:dyDescent="0.45"/>
    <row r="143" spans="1:5" ht="33.75" customHeight="1" x14ac:dyDescent="0.45"/>
    <row r="144" spans="1:5" ht="72" customHeight="1" x14ac:dyDescent="0.45"/>
    <row r="145" spans="5:5" ht="33.75" customHeight="1" x14ac:dyDescent="0.45"/>
    <row r="146" spans="5:5" ht="32.25" customHeight="1" x14ac:dyDescent="0.45">
      <c r="E146" s="46"/>
    </row>
    <row r="147" spans="5:5" ht="12" customHeight="1" x14ac:dyDescent="0.45"/>
    <row r="148" spans="5:5" ht="12" customHeight="1" x14ac:dyDescent="0.45"/>
    <row r="149" spans="5:5" ht="12" customHeight="1" x14ac:dyDescent="0.45"/>
    <row r="150" spans="5:5" ht="12" customHeight="1" x14ac:dyDescent="0.45"/>
    <row r="151" spans="5:5" ht="12" customHeight="1" x14ac:dyDescent="0.45"/>
    <row r="152" spans="5:5" ht="12" customHeight="1" x14ac:dyDescent="0.45"/>
    <row r="153" spans="5:5" ht="12" customHeight="1" x14ac:dyDescent="0.45"/>
    <row r="154" spans="5:5" ht="12" customHeight="1" x14ac:dyDescent="0.45"/>
    <row r="155" spans="5:5" ht="12" customHeight="1" x14ac:dyDescent="0.45"/>
    <row r="156" spans="5:5" ht="12" customHeight="1" x14ac:dyDescent="0.45"/>
    <row r="157" spans="5:5" ht="12" customHeight="1" x14ac:dyDescent="0.45"/>
    <row r="158" spans="5:5" ht="12" customHeight="1" x14ac:dyDescent="0.45"/>
    <row r="159" spans="5:5" ht="12" customHeight="1" x14ac:dyDescent="0.45"/>
    <row r="160" spans="5:5" ht="12" customHeight="1" x14ac:dyDescent="0.45"/>
    <row r="161" ht="12" customHeight="1" x14ac:dyDescent="0.45"/>
    <row r="162" ht="12" customHeight="1" x14ac:dyDescent="0.45"/>
    <row r="163" ht="12" customHeight="1" x14ac:dyDescent="0.45"/>
    <row r="164" ht="12" customHeight="1" x14ac:dyDescent="0.45"/>
    <row r="165" ht="12" customHeight="1" x14ac:dyDescent="0.45"/>
    <row r="166" ht="12" customHeight="1" x14ac:dyDescent="0.45"/>
    <row r="167" ht="12" customHeight="1" x14ac:dyDescent="0.45"/>
    <row r="168" ht="12" customHeight="1" x14ac:dyDescent="0.45"/>
    <row r="169" ht="12" customHeight="1" x14ac:dyDescent="0.45"/>
    <row r="170" ht="12" customHeight="1" x14ac:dyDescent="0.45"/>
    <row r="171" ht="12" customHeight="1" x14ac:dyDescent="0.45"/>
    <row r="172" ht="12" customHeight="1" x14ac:dyDescent="0.45"/>
    <row r="173" ht="12" customHeight="1" x14ac:dyDescent="0.45"/>
    <row r="174" ht="12" customHeight="1" x14ac:dyDescent="0.45"/>
    <row r="175" ht="12" customHeight="1" x14ac:dyDescent="0.45"/>
    <row r="176" ht="12" customHeight="1" x14ac:dyDescent="0.45"/>
    <row r="177" ht="12" customHeight="1" x14ac:dyDescent="0.45"/>
    <row r="178" ht="12" customHeight="1" x14ac:dyDescent="0.45"/>
    <row r="179" ht="12" customHeight="1" x14ac:dyDescent="0.45"/>
    <row r="180" ht="12" customHeight="1" x14ac:dyDescent="0.45"/>
    <row r="181" ht="12" customHeight="1" x14ac:dyDescent="0.45"/>
    <row r="182" ht="12" customHeight="1" x14ac:dyDescent="0.45"/>
    <row r="183" ht="12" customHeight="1" x14ac:dyDescent="0.45"/>
    <row r="184" ht="12" customHeight="1" x14ac:dyDescent="0.45"/>
    <row r="185" ht="12" customHeight="1" x14ac:dyDescent="0.45"/>
    <row r="186" ht="12" customHeight="1" x14ac:dyDescent="0.45"/>
    <row r="187" ht="12" customHeight="1" x14ac:dyDescent="0.45"/>
    <row r="188" ht="12" customHeight="1" x14ac:dyDescent="0.45"/>
    <row r="189" ht="12" customHeight="1" x14ac:dyDescent="0.45"/>
    <row r="190" ht="12" customHeight="1" x14ac:dyDescent="0.45"/>
    <row r="191" ht="12" customHeight="1" x14ac:dyDescent="0.45"/>
    <row r="192" ht="12" customHeight="1" x14ac:dyDescent="0.45"/>
    <row r="193" ht="12" customHeight="1" x14ac:dyDescent="0.45"/>
    <row r="194" ht="12" customHeight="1" x14ac:dyDescent="0.45"/>
    <row r="195" ht="12" customHeight="1" x14ac:dyDescent="0.45"/>
    <row r="196" ht="12" customHeight="1" x14ac:dyDescent="0.45"/>
    <row r="197" ht="12" customHeight="1" x14ac:dyDescent="0.45"/>
    <row r="198" ht="12" customHeight="1" x14ac:dyDescent="0.45"/>
    <row r="199" ht="12" customHeight="1" x14ac:dyDescent="0.45"/>
    <row r="200" ht="12" customHeight="1" x14ac:dyDescent="0.45"/>
    <row r="201" ht="12" customHeight="1" x14ac:dyDescent="0.45"/>
    <row r="202" ht="12" customHeight="1" x14ac:dyDescent="0.45"/>
    <row r="203" ht="12" customHeight="1" x14ac:dyDescent="0.45"/>
    <row r="204" ht="12" customHeight="1" x14ac:dyDescent="0.45"/>
    <row r="205" ht="12" customHeight="1" x14ac:dyDescent="0.45"/>
    <row r="206" ht="12" customHeight="1" x14ac:dyDescent="0.45"/>
    <row r="207" ht="12" customHeight="1" x14ac:dyDescent="0.45"/>
    <row r="208" ht="12" customHeight="1" x14ac:dyDescent="0.45"/>
    <row r="209" ht="12" customHeight="1" x14ac:dyDescent="0.45"/>
    <row r="210" ht="12" customHeight="1" x14ac:dyDescent="0.45"/>
    <row r="211" ht="12" customHeight="1" x14ac:dyDescent="0.45"/>
    <row r="212" ht="12" customHeight="1" x14ac:dyDescent="0.45"/>
    <row r="213" ht="12" customHeight="1" x14ac:dyDescent="0.45"/>
    <row r="214" ht="12" customHeight="1" x14ac:dyDescent="0.45"/>
    <row r="215" ht="12" customHeight="1" x14ac:dyDescent="0.45"/>
    <row r="216" ht="12" customHeight="1" x14ac:dyDescent="0.45"/>
    <row r="217" ht="12" customHeight="1" x14ac:dyDescent="0.45"/>
    <row r="218" ht="12" customHeight="1" x14ac:dyDescent="0.45"/>
    <row r="219" ht="12" customHeight="1" x14ac:dyDescent="0.45"/>
    <row r="220" ht="12" customHeight="1" x14ac:dyDescent="0.45"/>
    <row r="221" ht="12" customHeight="1" x14ac:dyDescent="0.45"/>
    <row r="222" ht="12" customHeight="1" x14ac:dyDescent="0.45"/>
    <row r="223" ht="12" customHeight="1" x14ac:dyDescent="0.45"/>
    <row r="224" ht="12" customHeight="1" x14ac:dyDescent="0.45"/>
    <row r="225" ht="12" customHeight="1" x14ac:dyDescent="0.45"/>
    <row r="226" ht="12" customHeight="1" x14ac:dyDescent="0.45"/>
    <row r="227" ht="12" customHeight="1" x14ac:dyDescent="0.45"/>
    <row r="228" ht="12" customHeight="1" x14ac:dyDescent="0.45"/>
    <row r="229" ht="12" customHeight="1" x14ac:dyDescent="0.45"/>
    <row r="230" ht="12" customHeight="1" x14ac:dyDescent="0.45"/>
    <row r="231" ht="12" customHeight="1" x14ac:dyDescent="0.45"/>
    <row r="232" ht="12" customHeight="1" x14ac:dyDescent="0.45"/>
    <row r="233" ht="12" customHeight="1" x14ac:dyDescent="0.45"/>
    <row r="234" ht="12" customHeight="1" x14ac:dyDescent="0.45"/>
    <row r="235" ht="12" customHeight="1" x14ac:dyDescent="0.45"/>
    <row r="236" ht="12" customHeight="1" x14ac:dyDescent="0.45"/>
    <row r="237" ht="12" customHeight="1" x14ac:dyDescent="0.45"/>
    <row r="238" ht="12" customHeight="1" x14ac:dyDescent="0.45"/>
    <row r="239" ht="12" customHeight="1" x14ac:dyDescent="0.45"/>
    <row r="240" ht="12" customHeight="1" x14ac:dyDescent="0.45"/>
    <row r="241" ht="12" customHeight="1" x14ac:dyDescent="0.45"/>
    <row r="242" ht="12" customHeight="1" x14ac:dyDescent="0.45"/>
    <row r="243" ht="12" customHeight="1" x14ac:dyDescent="0.45"/>
    <row r="244" ht="12" customHeight="1" x14ac:dyDescent="0.45"/>
    <row r="245" ht="12" customHeight="1" x14ac:dyDescent="0.45"/>
    <row r="246" ht="12" customHeight="1" x14ac:dyDescent="0.45"/>
    <row r="247" ht="12" customHeight="1" x14ac:dyDescent="0.45"/>
    <row r="248" ht="12" customHeight="1" x14ac:dyDescent="0.45"/>
    <row r="249" ht="12" customHeight="1" x14ac:dyDescent="0.45"/>
    <row r="250" ht="12" customHeight="1" x14ac:dyDescent="0.45"/>
    <row r="251" ht="12" customHeight="1" x14ac:dyDescent="0.45"/>
    <row r="252" ht="12" customHeight="1" x14ac:dyDescent="0.45"/>
    <row r="253" ht="12" customHeight="1" x14ac:dyDescent="0.45"/>
    <row r="254" ht="12" customHeight="1" x14ac:dyDescent="0.45"/>
    <row r="255" ht="12" customHeight="1" x14ac:dyDescent="0.45"/>
    <row r="256" ht="12" customHeight="1" x14ac:dyDescent="0.45"/>
    <row r="257" ht="12" customHeight="1" x14ac:dyDescent="0.45"/>
    <row r="258" ht="12" customHeight="1" x14ac:dyDescent="0.45"/>
    <row r="259" ht="12" customHeight="1" x14ac:dyDescent="0.45"/>
    <row r="260" ht="12" customHeight="1" x14ac:dyDescent="0.45"/>
    <row r="261" ht="12" customHeight="1" x14ac:dyDescent="0.45"/>
    <row r="262" ht="12" customHeight="1" x14ac:dyDescent="0.45"/>
  </sheetData>
  <mergeCells count="10">
    <mergeCell ref="B24:C24"/>
    <mergeCell ref="A41:C41"/>
    <mergeCell ref="A47:C47"/>
    <mergeCell ref="B97:C97"/>
    <mergeCell ref="A1:D1"/>
    <mergeCell ref="A2:D2"/>
    <mergeCell ref="A3:D3"/>
    <mergeCell ref="A4:D4"/>
    <mergeCell ref="A6:D6"/>
    <mergeCell ref="A12:D12"/>
  </mergeCells>
  <printOptions horizontalCentered="1" verticalCentered="1"/>
  <pageMargins left="0.45" right="0.45" top="0.5" bottom="0.5" header="0.3" footer="0.3"/>
  <pageSetup scale="80" fitToHeight="0"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4BA916-FD4B-4B83-A595-1280B48F7C0C}">
  <dimension ref="A1:A12"/>
  <sheetViews>
    <sheetView tabSelected="1" zoomScaleNormal="100" workbookViewId="0"/>
  </sheetViews>
  <sheetFormatPr defaultRowHeight="14.25" x14ac:dyDescent="0.45"/>
  <sheetData>
    <row r="1" spans="1:1" x14ac:dyDescent="0.45">
      <c r="A1" s="37" t="s">
        <v>24</v>
      </c>
    </row>
    <row r="2" spans="1:1" x14ac:dyDescent="0.45">
      <c r="A2" t="s">
        <v>26</v>
      </c>
    </row>
    <row r="3" spans="1:1" x14ac:dyDescent="0.45">
      <c r="A3" t="s">
        <v>25</v>
      </c>
    </row>
    <row r="6" spans="1:1" x14ac:dyDescent="0.45">
      <c r="A6" s="37" t="s">
        <v>27</v>
      </c>
    </row>
    <row r="7" spans="1:1" x14ac:dyDescent="0.45">
      <c r="A7" t="s">
        <v>122</v>
      </c>
    </row>
    <row r="8" spans="1:1" x14ac:dyDescent="0.45">
      <c r="A8" t="s">
        <v>119</v>
      </c>
    </row>
    <row r="9" spans="1:1" x14ac:dyDescent="0.45">
      <c r="A9" t="s">
        <v>120</v>
      </c>
    </row>
    <row r="10" spans="1:1" x14ac:dyDescent="0.45">
      <c r="A10" t="s">
        <v>118</v>
      </c>
    </row>
    <row r="12" spans="1:1" x14ac:dyDescent="0.45">
      <c r="A12" s="157"/>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159"/>
  <sheetViews>
    <sheetView workbookViewId="0">
      <selection sqref="A1:D1"/>
    </sheetView>
  </sheetViews>
  <sheetFormatPr defaultColWidth="9.19921875" defaultRowHeight="17.25" x14ac:dyDescent="0.45"/>
  <cols>
    <col min="1" max="1" width="90.73046875" style="11" customWidth="1"/>
    <col min="2" max="2" width="29.265625" style="20" customWidth="1"/>
    <col min="3" max="3" width="22.796875" style="33" customWidth="1"/>
    <col min="4" max="4" width="15" style="11" bestFit="1" customWidth="1"/>
    <col min="5" max="5" width="26.73046875" style="11" customWidth="1"/>
    <col min="6" max="125" width="9.19921875" style="11"/>
    <col min="126" max="126" width="9.265625" style="11" customWidth="1"/>
    <col min="127" max="127" width="9.19921875" style="11" customWidth="1"/>
    <col min="128" max="128" width="23.796875" style="11" customWidth="1"/>
    <col min="129" max="129" width="61" style="11" customWidth="1"/>
    <col min="130" max="130" width="29.46484375" style="11" customWidth="1"/>
    <col min="131" max="131" width="2.73046875" style="11" customWidth="1"/>
    <col min="132" max="132" width="9.19921875" style="11"/>
    <col min="133" max="133" width="27.73046875" style="11" customWidth="1"/>
    <col min="134" max="134" width="9.19921875" style="11"/>
    <col min="135" max="135" width="20.46484375" style="11" customWidth="1"/>
    <col min="136" max="136" width="11" style="11" customWidth="1"/>
    <col min="137" max="137" width="13.19921875" style="11" customWidth="1"/>
    <col min="138" max="138" width="12.19921875" style="11" customWidth="1"/>
    <col min="139" max="381" width="9.19921875" style="11"/>
    <col min="382" max="382" width="9.265625" style="11" customWidth="1"/>
    <col min="383" max="383" width="9.19921875" style="11" customWidth="1"/>
    <col min="384" max="384" width="23.796875" style="11" customWidth="1"/>
    <col min="385" max="385" width="61" style="11" customWidth="1"/>
    <col min="386" max="386" width="29.46484375" style="11" customWidth="1"/>
    <col min="387" max="387" width="2.73046875" style="11" customWidth="1"/>
    <col min="388" max="388" width="9.19921875" style="11"/>
    <col min="389" max="389" width="27.73046875" style="11" customWidth="1"/>
    <col min="390" max="390" width="9.19921875" style="11"/>
    <col min="391" max="391" width="20.46484375" style="11" customWidth="1"/>
    <col min="392" max="392" width="11" style="11" customWidth="1"/>
    <col min="393" max="393" width="13.19921875" style="11" customWidth="1"/>
    <col min="394" max="394" width="12.19921875" style="11" customWidth="1"/>
    <col min="395" max="637" width="9.19921875" style="11"/>
    <col min="638" max="638" width="9.265625" style="11" customWidth="1"/>
    <col min="639" max="639" width="9.19921875" style="11" customWidth="1"/>
    <col min="640" max="640" width="23.796875" style="11" customWidth="1"/>
    <col min="641" max="641" width="61" style="11" customWidth="1"/>
    <col min="642" max="642" width="29.46484375" style="11" customWidth="1"/>
    <col min="643" max="643" width="2.73046875" style="11" customWidth="1"/>
    <col min="644" max="644" width="9.19921875" style="11"/>
    <col min="645" max="645" width="27.73046875" style="11" customWidth="1"/>
    <col min="646" max="646" width="9.19921875" style="11"/>
    <col min="647" max="647" width="20.46484375" style="11" customWidth="1"/>
    <col min="648" max="648" width="11" style="11" customWidth="1"/>
    <col min="649" max="649" width="13.19921875" style="11" customWidth="1"/>
    <col min="650" max="650" width="12.19921875" style="11" customWidth="1"/>
    <col min="651" max="893" width="9.19921875" style="11"/>
    <col min="894" max="894" width="9.265625" style="11" customWidth="1"/>
    <col min="895" max="895" width="9.19921875" style="11" customWidth="1"/>
    <col min="896" max="896" width="23.796875" style="11" customWidth="1"/>
    <col min="897" max="897" width="61" style="11" customWidth="1"/>
    <col min="898" max="898" width="29.46484375" style="11" customWidth="1"/>
    <col min="899" max="899" width="2.73046875" style="11" customWidth="1"/>
    <col min="900" max="900" width="9.19921875" style="11"/>
    <col min="901" max="901" width="27.73046875" style="11" customWidth="1"/>
    <col min="902" max="902" width="9.19921875" style="11"/>
    <col min="903" max="903" width="20.46484375" style="11" customWidth="1"/>
    <col min="904" max="904" width="11" style="11" customWidth="1"/>
    <col min="905" max="905" width="13.19921875" style="11" customWidth="1"/>
    <col min="906" max="906" width="12.19921875" style="11" customWidth="1"/>
    <col min="907" max="1149" width="9.19921875" style="11"/>
    <col min="1150" max="1150" width="9.265625" style="11" customWidth="1"/>
    <col min="1151" max="1151" width="9.19921875" style="11" customWidth="1"/>
    <col min="1152" max="1152" width="23.796875" style="11" customWidth="1"/>
    <col min="1153" max="1153" width="61" style="11" customWidth="1"/>
    <col min="1154" max="1154" width="29.46484375" style="11" customWidth="1"/>
    <col min="1155" max="1155" width="2.73046875" style="11" customWidth="1"/>
    <col min="1156" max="1156" width="9.19921875" style="11"/>
    <col min="1157" max="1157" width="27.73046875" style="11" customWidth="1"/>
    <col min="1158" max="1158" width="9.19921875" style="11"/>
    <col min="1159" max="1159" width="20.46484375" style="11" customWidth="1"/>
    <col min="1160" max="1160" width="11" style="11" customWidth="1"/>
    <col min="1161" max="1161" width="13.19921875" style="11" customWidth="1"/>
    <col min="1162" max="1162" width="12.19921875" style="11" customWidth="1"/>
    <col min="1163" max="1405" width="9.19921875" style="11"/>
    <col min="1406" max="1406" width="9.265625" style="11" customWidth="1"/>
    <col min="1407" max="1407" width="9.19921875" style="11" customWidth="1"/>
    <col min="1408" max="1408" width="23.796875" style="11" customWidth="1"/>
    <col min="1409" max="1409" width="61" style="11" customWidth="1"/>
    <col min="1410" max="1410" width="29.46484375" style="11" customWidth="1"/>
    <col min="1411" max="1411" width="2.73046875" style="11" customWidth="1"/>
    <col min="1412" max="1412" width="9.19921875" style="11"/>
    <col min="1413" max="1413" width="27.73046875" style="11" customWidth="1"/>
    <col min="1414" max="1414" width="9.19921875" style="11"/>
    <col min="1415" max="1415" width="20.46484375" style="11" customWidth="1"/>
    <col min="1416" max="1416" width="11" style="11" customWidth="1"/>
    <col min="1417" max="1417" width="13.19921875" style="11" customWidth="1"/>
    <col min="1418" max="1418" width="12.19921875" style="11" customWidth="1"/>
    <col min="1419" max="1661" width="9.19921875" style="11"/>
    <col min="1662" max="1662" width="9.265625" style="11" customWidth="1"/>
    <col min="1663" max="1663" width="9.19921875" style="11" customWidth="1"/>
    <col min="1664" max="1664" width="23.796875" style="11" customWidth="1"/>
    <col min="1665" max="1665" width="61" style="11" customWidth="1"/>
    <col min="1666" max="1666" width="29.46484375" style="11" customWidth="1"/>
    <col min="1667" max="1667" width="2.73046875" style="11" customWidth="1"/>
    <col min="1668" max="1668" width="9.19921875" style="11"/>
    <col min="1669" max="1669" width="27.73046875" style="11" customWidth="1"/>
    <col min="1670" max="1670" width="9.19921875" style="11"/>
    <col min="1671" max="1671" width="20.46484375" style="11" customWidth="1"/>
    <col min="1672" max="1672" width="11" style="11" customWidth="1"/>
    <col min="1673" max="1673" width="13.19921875" style="11" customWidth="1"/>
    <col min="1674" max="1674" width="12.19921875" style="11" customWidth="1"/>
    <col min="1675" max="1917" width="9.19921875" style="11"/>
    <col min="1918" max="1918" width="9.265625" style="11" customWidth="1"/>
    <col min="1919" max="1919" width="9.19921875" style="11" customWidth="1"/>
    <col min="1920" max="1920" width="23.796875" style="11" customWidth="1"/>
    <col min="1921" max="1921" width="61" style="11" customWidth="1"/>
    <col min="1922" max="1922" width="29.46484375" style="11" customWidth="1"/>
    <col min="1923" max="1923" width="2.73046875" style="11" customWidth="1"/>
    <col min="1924" max="1924" width="9.19921875" style="11"/>
    <col min="1925" max="1925" width="27.73046875" style="11" customWidth="1"/>
    <col min="1926" max="1926" width="9.19921875" style="11"/>
    <col min="1927" max="1927" width="20.46484375" style="11" customWidth="1"/>
    <col min="1928" max="1928" width="11" style="11" customWidth="1"/>
    <col min="1929" max="1929" width="13.19921875" style="11" customWidth="1"/>
    <col min="1930" max="1930" width="12.19921875" style="11" customWidth="1"/>
    <col min="1931" max="2173" width="9.19921875" style="11"/>
    <col min="2174" max="2174" width="9.265625" style="11" customWidth="1"/>
    <col min="2175" max="2175" width="9.19921875" style="11" customWidth="1"/>
    <col min="2176" max="2176" width="23.796875" style="11" customWidth="1"/>
    <col min="2177" max="2177" width="61" style="11" customWidth="1"/>
    <col min="2178" max="2178" width="29.46484375" style="11" customWidth="1"/>
    <col min="2179" max="2179" width="2.73046875" style="11" customWidth="1"/>
    <col min="2180" max="2180" width="9.19921875" style="11"/>
    <col min="2181" max="2181" width="27.73046875" style="11" customWidth="1"/>
    <col min="2182" max="2182" width="9.19921875" style="11"/>
    <col min="2183" max="2183" width="20.46484375" style="11" customWidth="1"/>
    <col min="2184" max="2184" width="11" style="11" customWidth="1"/>
    <col min="2185" max="2185" width="13.19921875" style="11" customWidth="1"/>
    <col min="2186" max="2186" width="12.19921875" style="11" customWidth="1"/>
    <col min="2187" max="2429" width="9.19921875" style="11"/>
    <col min="2430" max="2430" width="9.265625" style="11" customWidth="1"/>
    <col min="2431" max="2431" width="9.19921875" style="11" customWidth="1"/>
    <col min="2432" max="2432" width="23.796875" style="11" customWidth="1"/>
    <col min="2433" max="2433" width="61" style="11" customWidth="1"/>
    <col min="2434" max="2434" width="29.46484375" style="11" customWidth="1"/>
    <col min="2435" max="2435" width="2.73046875" style="11" customWidth="1"/>
    <col min="2436" max="2436" width="9.19921875" style="11"/>
    <col min="2437" max="2437" width="27.73046875" style="11" customWidth="1"/>
    <col min="2438" max="2438" width="9.19921875" style="11"/>
    <col min="2439" max="2439" width="20.46484375" style="11" customWidth="1"/>
    <col min="2440" max="2440" width="11" style="11" customWidth="1"/>
    <col min="2441" max="2441" width="13.19921875" style="11" customWidth="1"/>
    <col min="2442" max="2442" width="12.19921875" style="11" customWidth="1"/>
    <col min="2443" max="2685" width="9.19921875" style="11"/>
    <col min="2686" max="2686" width="9.265625" style="11" customWidth="1"/>
    <col min="2687" max="2687" width="9.19921875" style="11" customWidth="1"/>
    <col min="2688" max="2688" width="23.796875" style="11" customWidth="1"/>
    <col min="2689" max="2689" width="61" style="11" customWidth="1"/>
    <col min="2690" max="2690" width="29.46484375" style="11" customWidth="1"/>
    <col min="2691" max="2691" width="2.73046875" style="11" customWidth="1"/>
    <col min="2692" max="2692" width="9.19921875" style="11"/>
    <col min="2693" max="2693" width="27.73046875" style="11" customWidth="1"/>
    <col min="2694" max="2694" width="9.19921875" style="11"/>
    <col min="2695" max="2695" width="20.46484375" style="11" customWidth="1"/>
    <col min="2696" max="2696" width="11" style="11" customWidth="1"/>
    <col min="2697" max="2697" width="13.19921875" style="11" customWidth="1"/>
    <col min="2698" max="2698" width="12.19921875" style="11" customWidth="1"/>
    <col min="2699" max="2941" width="9.19921875" style="11"/>
    <col min="2942" max="2942" width="9.265625" style="11" customWidth="1"/>
    <col min="2943" max="2943" width="9.19921875" style="11" customWidth="1"/>
    <col min="2944" max="2944" width="23.796875" style="11" customWidth="1"/>
    <col min="2945" max="2945" width="61" style="11" customWidth="1"/>
    <col min="2946" max="2946" width="29.46484375" style="11" customWidth="1"/>
    <col min="2947" max="2947" width="2.73046875" style="11" customWidth="1"/>
    <col min="2948" max="2948" width="9.19921875" style="11"/>
    <col min="2949" max="2949" width="27.73046875" style="11" customWidth="1"/>
    <col min="2950" max="2950" width="9.19921875" style="11"/>
    <col min="2951" max="2951" width="20.46484375" style="11" customWidth="1"/>
    <col min="2952" max="2952" width="11" style="11" customWidth="1"/>
    <col min="2953" max="2953" width="13.19921875" style="11" customWidth="1"/>
    <col min="2954" max="2954" width="12.19921875" style="11" customWidth="1"/>
    <col min="2955" max="3197" width="9.19921875" style="11"/>
    <col min="3198" max="3198" width="9.265625" style="11" customWidth="1"/>
    <col min="3199" max="3199" width="9.19921875" style="11" customWidth="1"/>
    <col min="3200" max="3200" width="23.796875" style="11" customWidth="1"/>
    <col min="3201" max="3201" width="61" style="11" customWidth="1"/>
    <col min="3202" max="3202" width="29.46484375" style="11" customWidth="1"/>
    <col min="3203" max="3203" width="2.73046875" style="11" customWidth="1"/>
    <col min="3204" max="3204" width="9.19921875" style="11"/>
    <col min="3205" max="3205" width="27.73046875" style="11" customWidth="1"/>
    <col min="3206" max="3206" width="9.19921875" style="11"/>
    <col min="3207" max="3207" width="20.46484375" style="11" customWidth="1"/>
    <col min="3208" max="3208" width="11" style="11" customWidth="1"/>
    <col min="3209" max="3209" width="13.19921875" style="11" customWidth="1"/>
    <col min="3210" max="3210" width="12.19921875" style="11" customWidth="1"/>
    <col min="3211" max="3453" width="9.19921875" style="11"/>
    <col min="3454" max="3454" width="9.265625" style="11" customWidth="1"/>
    <col min="3455" max="3455" width="9.19921875" style="11" customWidth="1"/>
    <col min="3456" max="3456" width="23.796875" style="11" customWidth="1"/>
    <col min="3457" max="3457" width="61" style="11" customWidth="1"/>
    <col min="3458" max="3458" width="29.46484375" style="11" customWidth="1"/>
    <col min="3459" max="3459" width="2.73046875" style="11" customWidth="1"/>
    <col min="3460" max="3460" width="9.19921875" style="11"/>
    <col min="3461" max="3461" width="27.73046875" style="11" customWidth="1"/>
    <col min="3462" max="3462" width="9.19921875" style="11"/>
    <col min="3463" max="3463" width="20.46484375" style="11" customWidth="1"/>
    <col min="3464" max="3464" width="11" style="11" customWidth="1"/>
    <col min="3465" max="3465" width="13.19921875" style="11" customWidth="1"/>
    <col min="3466" max="3466" width="12.19921875" style="11" customWidth="1"/>
    <col min="3467" max="3709" width="9.19921875" style="11"/>
    <col min="3710" max="3710" width="9.265625" style="11" customWidth="1"/>
    <col min="3711" max="3711" width="9.19921875" style="11" customWidth="1"/>
    <col min="3712" max="3712" width="23.796875" style="11" customWidth="1"/>
    <col min="3713" max="3713" width="61" style="11" customWidth="1"/>
    <col min="3714" max="3714" width="29.46484375" style="11" customWidth="1"/>
    <col min="3715" max="3715" width="2.73046875" style="11" customWidth="1"/>
    <col min="3716" max="3716" width="9.19921875" style="11"/>
    <col min="3717" max="3717" width="27.73046875" style="11" customWidth="1"/>
    <col min="3718" max="3718" width="9.19921875" style="11"/>
    <col min="3719" max="3719" width="20.46484375" style="11" customWidth="1"/>
    <col min="3720" max="3720" width="11" style="11" customWidth="1"/>
    <col min="3721" max="3721" width="13.19921875" style="11" customWidth="1"/>
    <col min="3722" max="3722" width="12.19921875" style="11" customWidth="1"/>
    <col min="3723" max="3965" width="9.19921875" style="11"/>
    <col min="3966" max="3966" width="9.265625" style="11" customWidth="1"/>
    <col min="3967" max="3967" width="9.19921875" style="11" customWidth="1"/>
    <col min="3968" max="3968" width="23.796875" style="11" customWidth="1"/>
    <col min="3969" max="3969" width="61" style="11" customWidth="1"/>
    <col min="3970" max="3970" width="29.46484375" style="11" customWidth="1"/>
    <col min="3971" max="3971" width="2.73046875" style="11" customWidth="1"/>
    <col min="3972" max="3972" width="9.19921875" style="11"/>
    <col min="3973" max="3973" width="27.73046875" style="11" customWidth="1"/>
    <col min="3974" max="3974" width="9.19921875" style="11"/>
    <col min="3975" max="3975" width="20.46484375" style="11" customWidth="1"/>
    <col min="3976" max="3976" width="11" style="11" customWidth="1"/>
    <col min="3977" max="3977" width="13.19921875" style="11" customWidth="1"/>
    <col min="3978" max="3978" width="12.19921875" style="11" customWidth="1"/>
    <col min="3979" max="4221" width="9.19921875" style="11"/>
    <col min="4222" max="4222" width="9.265625" style="11" customWidth="1"/>
    <col min="4223" max="4223" width="9.19921875" style="11" customWidth="1"/>
    <col min="4224" max="4224" width="23.796875" style="11" customWidth="1"/>
    <col min="4225" max="4225" width="61" style="11" customWidth="1"/>
    <col min="4226" max="4226" width="29.46484375" style="11" customWidth="1"/>
    <col min="4227" max="4227" width="2.73046875" style="11" customWidth="1"/>
    <col min="4228" max="4228" width="9.19921875" style="11"/>
    <col min="4229" max="4229" width="27.73046875" style="11" customWidth="1"/>
    <col min="4230" max="4230" width="9.19921875" style="11"/>
    <col min="4231" max="4231" width="20.46484375" style="11" customWidth="1"/>
    <col min="4232" max="4232" width="11" style="11" customWidth="1"/>
    <col min="4233" max="4233" width="13.19921875" style="11" customWidth="1"/>
    <col min="4234" max="4234" width="12.19921875" style="11" customWidth="1"/>
    <col min="4235" max="4477" width="9.19921875" style="11"/>
    <col min="4478" max="4478" width="9.265625" style="11" customWidth="1"/>
    <col min="4479" max="4479" width="9.19921875" style="11" customWidth="1"/>
    <col min="4480" max="4480" width="23.796875" style="11" customWidth="1"/>
    <col min="4481" max="4481" width="61" style="11" customWidth="1"/>
    <col min="4482" max="4482" width="29.46484375" style="11" customWidth="1"/>
    <col min="4483" max="4483" width="2.73046875" style="11" customWidth="1"/>
    <col min="4484" max="4484" width="9.19921875" style="11"/>
    <col min="4485" max="4485" width="27.73046875" style="11" customWidth="1"/>
    <col min="4486" max="4486" width="9.19921875" style="11"/>
    <col min="4487" max="4487" width="20.46484375" style="11" customWidth="1"/>
    <col min="4488" max="4488" width="11" style="11" customWidth="1"/>
    <col min="4489" max="4489" width="13.19921875" style="11" customWidth="1"/>
    <col min="4490" max="4490" width="12.19921875" style="11" customWidth="1"/>
    <col min="4491" max="4733" width="9.19921875" style="11"/>
    <col min="4734" max="4734" width="9.265625" style="11" customWidth="1"/>
    <col min="4735" max="4735" width="9.19921875" style="11" customWidth="1"/>
    <col min="4736" max="4736" width="23.796875" style="11" customWidth="1"/>
    <col min="4737" max="4737" width="61" style="11" customWidth="1"/>
    <col min="4738" max="4738" width="29.46484375" style="11" customWidth="1"/>
    <col min="4739" max="4739" width="2.73046875" style="11" customWidth="1"/>
    <col min="4740" max="4740" width="9.19921875" style="11"/>
    <col min="4741" max="4741" width="27.73046875" style="11" customWidth="1"/>
    <col min="4742" max="4742" width="9.19921875" style="11"/>
    <col min="4743" max="4743" width="20.46484375" style="11" customWidth="1"/>
    <col min="4744" max="4744" width="11" style="11" customWidth="1"/>
    <col min="4745" max="4745" width="13.19921875" style="11" customWidth="1"/>
    <col min="4746" max="4746" width="12.19921875" style="11" customWidth="1"/>
    <col min="4747" max="4989" width="9.19921875" style="11"/>
    <col min="4990" max="4990" width="9.265625" style="11" customWidth="1"/>
    <col min="4991" max="4991" width="9.19921875" style="11" customWidth="1"/>
    <col min="4992" max="4992" width="23.796875" style="11" customWidth="1"/>
    <col min="4993" max="4993" width="61" style="11" customWidth="1"/>
    <col min="4994" max="4994" width="29.46484375" style="11" customWidth="1"/>
    <col min="4995" max="4995" width="2.73046875" style="11" customWidth="1"/>
    <col min="4996" max="4996" width="9.19921875" style="11"/>
    <col min="4997" max="4997" width="27.73046875" style="11" customWidth="1"/>
    <col min="4998" max="4998" width="9.19921875" style="11"/>
    <col min="4999" max="4999" width="20.46484375" style="11" customWidth="1"/>
    <col min="5000" max="5000" width="11" style="11" customWidth="1"/>
    <col min="5001" max="5001" width="13.19921875" style="11" customWidth="1"/>
    <col min="5002" max="5002" width="12.19921875" style="11" customWidth="1"/>
    <col min="5003" max="5245" width="9.19921875" style="11"/>
    <col min="5246" max="5246" width="9.265625" style="11" customWidth="1"/>
    <col min="5247" max="5247" width="9.19921875" style="11" customWidth="1"/>
    <col min="5248" max="5248" width="23.796875" style="11" customWidth="1"/>
    <col min="5249" max="5249" width="61" style="11" customWidth="1"/>
    <col min="5250" max="5250" width="29.46484375" style="11" customWidth="1"/>
    <col min="5251" max="5251" width="2.73046875" style="11" customWidth="1"/>
    <col min="5252" max="5252" width="9.19921875" style="11"/>
    <col min="5253" max="5253" width="27.73046875" style="11" customWidth="1"/>
    <col min="5254" max="5254" width="9.19921875" style="11"/>
    <col min="5255" max="5255" width="20.46484375" style="11" customWidth="1"/>
    <col min="5256" max="5256" width="11" style="11" customWidth="1"/>
    <col min="5257" max="5257" width="13.19921875" style="11" customWidth="1"/>
    <col min="5258" max="5258" width="12.19921875" style="11" customWidth="1"/>
    <col min="5259" max="5501" width="9.19921875" style="11"/>
    <col min="5502" max="5502" width="9.265625" style="11" customWidth="1"/>
    <col min="5503" max="5503" width="9.19921875" style="11" customWidth="1"/>
    <col min="5504" max="5504" width="23.796875" style="11" customWidth="1"/>
    <col min="5505" max="5505" width="61" style="11" customWidth="1"/>
    <col min="5506" max="5506" width="29.46484375" style="11" customWidth="1"/>
    <col min="5507" max="5507" width="2.73046875" style="11" customWidth="1"/>
    <col min="5508" max="5508" width="9.19921875" style="11"/>
    <col min="5509" max="5509" width="27.73046875" style="11" customWidth="1"/>
    <col min="5510" max="5510" width="9.19921875" style="11"/>
    <col min="5511" max="5511" width="20.46484375" style="11" customWidth="1"/>
    <col min="5512" max="5512" width="11" style="11" customWidth="1"/>
    <col min="5513" max="5513" width="13.19921875" style="11" customWidth="1"/>
    <col min="5514" max="5514" width="12.19921875" style="11" customWidth="1"/>
    <col min="5515" max="5757" width="9.19921875" style="11"/>
    <col min="5758" max="5758" width="9.265625" style="11" customWidth="1"/>
    <col min="5759" max="5759" width="9.19921875" style="11" customWidth="1"/>
    <col min="5760" max="5760" width="23.796875" style="11" customWidth="1"/>
    <col min="5761" max="5761" width="61" style="11" customWidth="1"/>
    <col min="5762" max="5762" width="29.46484375" style="11" customWidth="1"/>
    <col min="5763" max="5763" width="2.73046875" style="11" customWidth="1"/>
    <col min="5764" max="5764" width="9.19921875" style="11"/>
    <col min="5765" max="5765" width="27.73046875" style="11" customWidth="1"/>
    <col min="5766" max="5766" width="9.19921875" style="11"/>
    <col min="5767" max="5767" width="20.46484375" style="11" customWidth="1"/>
    <col min="5768" max="5768" width="11" style="11" customWidth="1"/>
    <col min="5769" max="5769" width="13.19921875" style="11" customWidth="1"/>
    <col min="5770" max="5770" width="12.19921875" style="11" customWidth="1"/>
    <col min="5771" max="6013" width="9.19921875" style="11"/>
    <col min="6014" max="6014" width="9.265625" style="11" customWidth="1"/>
    <col min="6015" max="6015" width="9.19921875" style="11" customWidth="1"/>
    <col min="6016" max="6016" width="23.796875" style="11" customWidth="1"/>
    <col min="6017" max="6017" width="61" style="11" customWidth="1"/>
    <col min="6018" max="6018" width="29.46484375" style="11" customWidth="1"/>
    <col min="6019" max="6019" width="2.73046875" style="11" customWidth="1"/>
    <col min="6020" max="6020" width="9.19921875" style="11"/>
    <col min="6021" max="6021" width="27.73046875" style="11" customWidth="1"/>
    <col min="6022" max="6022" width="9.19921875" style="11"/>
    <col min="6023" max="6023" width="20.46484375" style="11" customWidth="1"/>
    <col min="6024" max="6024" width="11" style="11" customWidth="1"/>
    <col min="6025" max="6025" width="13.19921875" style="11" customWidth="1"/>
    <col min="6026" max="6026" width="12.19921875" style="11" customWidth="1"/>
    <col min="6027" max="6269" width="9.19921875" style="11"/>
    <col min="6270" max="6270" width="9.265625" style="11" customWidth="1"/>
    <col min="6271" max="6271" width="9.19921875" style="11" customWidth="1"/>
    <col min="6272" max="6272" width="23.796875" style="11" customWidth="1"/>
    <col min="6273" max="6273" width="61" style="11" customWidth="1"/>
    <col min="6274" max="6274" width="29.46484375" style="11" customWidth="1"/>
    <col min="6275" max="6275" width="2.73046875" style="11" customWidth="1"/>
    <col min="6276" max="6276" width="9.19921875" style="11"/>
    <col min="6277" max="6277" width="27.73046875" style="11" customWidth="1"/>
    <col min="6278" max="6278" width="9.19921875" style="11"/>
    <col min="6279" max="6279" width="20.46484375" style="11" customWidth="1"/>
    <col min="6280" max="6280" width="11" style="11" customWidth="1"/>
    <col min="6281" max="6281" width="13.19921875" style="11" customWidth="1"/>
    <col min="6282" max="6282" width="12.19921875" style="11" customWidth="1"/>
    <col min="6283" max="6525" width="9.19921875" style="11"/>
    <col min="6526" max="6526" width="9.265625" style="11" customWidth="1"/>
    <col min="6527" max="6527" width="9.19921875" style="11" customWidth="1"/>
    <col min="6528" max="6528" width="23.796875" style="11" customWidth="1"/>
    <col min="6529" max="6529" width="61" style="11" customWidth="1"/>
    <col min="6530" max="6530" width="29.46484375" style="11" customWidth="1"/>
    <col min="6531" max="6531" width="2.73046875" style="11" customWidth="1"/>
    <col min="6532" max="6532" width="9.19921875" style="11"/>
    <col min="6533" max="6533" width="27.73046875" style="11" customWidth="1"/>
    <col min="6534" max="6534" width="9.19921875" style="11"/>
    <col min="6535" max="6535" width="20.46484375" style="11" customWidth="1"/>
    <col min="6536" max="6536" width="11" style="11" customWidth="1"/>
    <col min="6537" max="6537" width="13.19921875" style="11" customWidth="1"/>
    <col min="6538" max="6538" width="12.19921875" style="11" customWidth="1"/>
    <col min="6539" max="6781" width="9.19921875" style="11"/>
    <col min="6782" max="6782" width="9.265625" style="11" customWidth="1"/>
    <col min="6783" max="6783" width="9.19921875" style="11" customWidth="1"/>
    <col min="6784" max="6784" width="23.796875" style="11" customWidth="1"/>
    <col min="6785" max="6785" width="61" style="11" customWidth="1"/>
    <col min="6786" max="6786" width="29.46484375" style="11" customWidth="1"/>
    <col min="6787" max="6787" width="2.73046875" style="11" customWidth="1"/>
    <col min="6788" max="6788" width="9.19921875" style="11"/>
    <col min="6789" max="6789" width="27.73046875" style="11" customWidth="1"/>
    <col min="6790" max="6790" width="9.19921875" style="11"/>
    <col min="6791" max="6791" width="20.46484375" style="11" customWidth="1"/>
    <col min="6792" max="6792" width="11" style="11" customWidth="1"/>
    <col min="6793" max="6793" width="13.19921875" style="11" customWidth="1"/>
    <col min="6794" max="6794" width="12.19921875" style="11" customWidth="1"/>
    <col min="6795" max="7037" width="9.19921875" style="11"/>
    <col min="7038" max="7038" width="9.265625" style="11" customWidth="1"/>
    <col min="7039" max="7039" width="9.19921875" style="11" customWidth="1"/>
    <col min="7040" max="7040" width="23.796875" style="11" customWidth="1"/>
    <col min="7041" max="7041" width="61" style="11" customWidth="1"/>
    <col min="7042" max="7042" width="29.46484375" style="11" customWidth="1"/>
    <col min="7043" max="7043" width="2.73046875" style="11" customWidth="1"/>
    <col min="7044" max="7044" width="9.19921875" style="11"/>
    <col min="7045" max="7045" width="27.73046875" style="11" customWidth="1"/>
    <col min="7046" max="7046" width="9.19921875" style="11"/>
    <col min="7047" max="7047" width="20.46484375" style="11" customWidth="1"/>
    <col min="7048" max="7048" width="11" style="11" customWidth="1"/>
    <col min="7049" max="7049" width="13.19921875" style="11" customWidth="1"/>
    <col min="7050" max="7050" width="12.19921875" style="11" customWidth="1"/>
    <col min="7051" max="7293" width="9.19921875" style="11"/>
    <col min="7294" max="7294" width="9.265625" style="11" customWidth="1"/>
    <col min="7295" max="7295" width="9.19921875" style="11" customWidth="1"/>
    <col min="7296" max="7296" width="23.796875" style="11" customWidth="1"/>
    <col min="7297" max="7297" width="61" style="11" customWidth="1"/>
    <col min="7298" max="7298" width="29.46484375" style="11" customWidth="1"/>
    <col min="7299" max="7299" width="2.73046875" style="11" customWidth="1"/>
    <col min="7300" max="7300" width="9.19921875" style="11"/>
    <col min="7301" max="7301" width="27.73046875" style="11" customWidth="1"/>
    <col min="7302" max="7302" width="9.19921875" style="11"/>
    <col min="7303" max="7303" width="20.46484375" style="11" customWidth="1"/>
    <col min="7304" max="7304" width="11" style="11" customWidth="1"/>
    <col min="7305" max="7305" width="13.19921875" style="11" customWidth="1"/>
    <col min="7306" max="7306" width="12.19921875" style="11" customWidth="1"/>
    <col min="7307" max="7549" width="9.19921875" style="11"/>
    <col min="7550" max="7550" width="9.265625" style="11" customWidth="1"/>
    <col min="7551" max="7551" width="9.19921875" style="11" customWidth="1"/>
    <col min="7552" max="7552" width="23.796875" style="11" customWidth="1"/>
    <col min="7553" max="7553" width="61" style="11" customWidth="1"/>
    <col min="7554" max="7554" width="29.46484375" style="11" customWidth="1"/>
    <col min="7555" max="7555" width="2.73046875" style="11" customWidth="1"/>
    <col min="7556" max="7556" width="9.19921875" style="11"/>
    <col min="7557" max="7557" width="27.73046875" style="11" customWidth="1"/>
    <col min="7558" max="7558" width="9.19921875" style="11"/>
    <col min="7559" max="7559" width="20.46484375" style="11" customWidth="1"/>
    <col min="7560" max="7560" width="11" style="11" customWidth="1"/>
    <col min="7561" max="7561" width="13.19921875" style="11" customWidth="1"/>
    <col min="7562" max="7562" width="12.19921875" style="11" customWidth="1"/>
    <col min="7563" max="7805" width="9.19921875" style="11"/>
    <col min="7806" max="7806" width="9.265625" style="11" customWidth="1"/>
    <col min="7807" max="7807" width="9.19921875" style="11" customWidth="1"/>
    <col min="7808" max="7808" width="23.796875" style="11" customWidth="1"/>
    <col min="7809" max="7809" width="61" style="11" customWidth="1"/>
    <col min="7810" max="7810" width="29.46484375" style="11" customWidth="1"/>
    <col min="7811" max="7811" width="2.73046875" style="11" customWidth="1"/>
    <col min="7812" max="7812" width="9.19921875" style="11"/>
    <col min="7813" max="7813" width="27.73046875" style="11" customWidth="1"/>
    <col min="7814" max="7814" width="9.19921875" style="11"/>
    <col min="7815" max="7815" width="20.46484375" style="11" customWidth="1"/>
    <col min="7816" max="7816" width="11" style="11" customWidth="1"/>
    <col min="7817" max="7817" width="13.19921875" style="11" customWidth="1"/>
    <col min="7818" max="7818" width="12.19921875" style="11" customWidth="1"/>
    <col min="7819" max="8061" width="9.19921875" style="11"/>
    <col min="8062" max="8062" width="9.265625" style="11" customWidth="1"/>
    <col min="8063" max="8063" width="9.19921875" style="11" customWidth="1"/>
    <col min="8064" max="8064" width="23.796875" style="11" customWidth="1"/>
    <col min="8065" max="8065" width="61" style="11" customWidth="1"/>
    <col min="8066" max="8066" width="29.46484375" style="11" customWidth="1"/>
    <col min="8067" max="8067" width="2.73046875" style="11" customWidth="1"/>
    <col min="8068" max="8068" width="9.19921875" style="11"/>
    <col min="8069" max="8069" width="27.73046875" style="11" customWidth="1"/>
    <col min="8070" max="8070" width="9.19921875" style="11"/>
    <col min="8071" max="8071" width="20.46484375" style="11" customWidth="1"/>
    <col min="8072" max="8072" width="11" style="11" customWidth="1"/>
    <col min="8073" max="8073" width="13.19921875" style="11" customWidth="1"/>
    <col min="8074" max="8074" width="12.19921875" style="11" customWidth="1"/>
    <col min="8075" max="8317" width="9.19921875" style="11"/>
    <col min="8318" max="8318" width="9.265625" style="11" customWidth="1"/>
    <col min="8319" max="8319" width="9.19921875" style="11" customWidth="1"/>
    <col min="8320" max="8320" width="23.796875" style="11" customWidth="1"/>
    <col min="8321" max="8321" width="61" style="11" customWidth="1"/>
    <col min="8322" max="8322" width="29.46484375" style="11" customWidth="1"/>
    <col min="8323" max="8323" width="2.73046875" style="11" customWidth="1"/>
    <col min="8324" max="8324" width="9.19921875" style="11"/>
    <col min="8325" max="8325" width="27.73046875" style="11" customWidth="1"/>
    <col min="8326" max="8326" width="9.19921875" style="11"/>
    <col min="8327" max="8327" width="20.46484375" style="11" customWidth="1"/>
    <col min="8328" max="8328" width="11" style="11" customWidth="1"/>
    <col min="8329" max="8329" width="13.19921875" style="11" customWidth="1"/>
    <col min="8330" max="8330" width="12.19921875" style="11" customWidth="1"/>
    <col min="8331" max="8573" width="9.19921875" style="11"/>
    <col min="8574" max="8574" width="9.265625" style="11" customWidth="1"/>
    <col min="8575" max="8575" width="9.19921875" style="11" customWidth="1"/>
    <col min="8576" max="8576" width="23.796875" style="11" customWidth="1"/>
    <col min="8577" max="8577" width="61" style="11" customWidth="1"/>
    <col min="8578" max="8578" width="29.46484375" style="11" customWidth="1"/>
    <col min="8579" max="8579" width="2.73046875" style="11" customWidth="1"/>
    <col min="8580" max="8580" width="9.19921875" style="11"/>
    <col min="8581" max="8581" width="27.73046875" style="11" customWidth="1"/>
    <col min="8582" max="8582" width="9.19921875" style="11"/>
    <col min="8583" max="8583" width="20.46484375" style="11" customWidth="1"/>
    <col min="8584" max="8584" width="11" style="11" customWidth="1"/>
    <col min="8585" max="8585" width="13.19921875" style="11" customWidth="1"/>
    <col min="8586" max="8586" width="12.19921875" style="11" customWidth="1"/>
    <col min="8587" max="8829" width="9.19921875" style="11"/>
    <col min="8830" max="8830" width="9.265625" style="11" customWidth="1"/>
    <col min="8831" max="8831" width="9.19921875" style="11" customWidth="1"/>
    <col min="8832" max="8832" width="23.796875" style="11" customWidth="1"/>
    <col min="8833" max="8833" width="61" style="11" customWidth="1"/>
    <col min="8834" max="8834" width="29.46484375" style="11" customWidth="1"/>
    <col min="8835" max="8835" width="2.73046875" style="11" customWidth="1"/>
    <col min="8836" max="8836" width="9.19921875" style="11"/>
    <col min="8837" max="8837" width="27.73046875" style="11" customWidth="1"/>
    <col min="8838" max="8838" width="9.19921875" style="11"/>
    <col min="8839" max="8839" width="20.46484375" style="11" customWidth="1"/>
    <col min="8840" max="8840" width="11" style="11" customWidth="1"/>
    <col min="8841" max="8841" width="13.19921875" style="11" customWidth="1"/>
    <col min="8842" max="8842" width="12.19921875" style="11" customWidth="1"/>
    <col min="8843" max="9085" width="9.19921875" style="11"/>
    <col min="9086" max="9086" width="9.265625" style="11" customWidth="1"/>
    <col min="9087" max="9087" width="9.19921875" style="11" customWidth="1"/>
    <col min="9088" max="9088" width="23.796875" style="11" customWidth="1"/>
    <col min="9089" max="9089" width="61" style="11" customWidth="1"/>
    <col min="9090" max="9090" width="29.46484375" style="11" customWidth="1"/>
    <col min="9091" max="9091" width="2.73046875" style="11" customWidth="1"/>
    <col min="9092" max="9092" width="9.19921875" style="11"/>
    <col min="9093" max="9093" width="27.73046875" style="11" customWidth="1"/>
    <col min="9094" max="9094" width="9.19921875" style="11"/>
    <col min="9095" max="9095" width="20.46484375" style="11" customWidth="1"/>
    <col min="9096" max="9096" width="11" style="11" customWidth="1"/>
    <col min="9097" max="9097" width="13.19921875" style="11" customWidth="1"/>
    <col min="9098" max="9098" width="12.19921875" style="11" customWidth="1"/>
    <col min="9099" max="9341" width="9.19921875" style="11"/>
    <col min="9342" max="9342" width="9.265625" style="11" customWidth="1"/>
    <col min="9343" max="9343" width="9.19921875" style="11" customWidth="1"/>
    <col min="9344" max="9344" width="23.796875" style="11" customWidth="1"/>
    <col min="9345" max="9345" width="61" style="11" customWidth="1"/>
    <col min="9346" max="9346" width="29.46484375" style="11" customWidth="1"/>
    <col min="9347" max="9347" width="2.73046875" style="11" customWidth="1"/>
    <col min="9348" max="9348" width="9.19921875" style="11"/>
    <col min="9349" max="9349" width="27.73046875" style="11" customWidth="1"/>
    <col min="9350" max="9350" width="9.19921875" style="11"/>
    <col min="9351" max="9351" width="20.46484375" style="11" customWidth="1"/>
    <col min="9352" max="9352" width="11" style="11" customWidth="1"/>
    <col min="9353" max="9353" width="13.19921875" style="11" customWidth="1"/>
    <col min="9354" max="9354" width="12.19921875" style="11" customWidth="1"/>
    <col min="9355" max="9597" width="9.19921875" style="11"/>
    <col min="9598" max="9598" width="9.265625" style="11" customWidth="1"/>
    <col min="9599" max="9599" width="9.19921875" style="11" customWidth="1"/>
    <col min="9600" max="9600" width="23.796875" style="11" customWidth="1"/>
    <col min="9601" max="9601" width="61" style="11" customWidth="1"/>
    <col min="9602" max="9602" width="29.46484375" style="11" customWidth="1"/>
    <col min="9603" max="9603" width="2.73046875" style="11" customWidth="1"/>
    <col min="9604" max="9604" width="9.19921875" style="11"/>
    <col min="9605" max="9605" width="27.73046875" style="11" customWidth="1"/>
    <col min="9606" max="9606" width="9.19921875" style="11"/>
    <col min="9607" max="9607" width="20.46484375" style="11" customWidth="1"/>
    <col min="9608" max="9608" width="11" style="11" customWidth="1"/>
    <col min="9609" max="9609" width="13.19921875" style="11" customWidth="1"/>
    <col min="9610" max="9610" width="12.19921875" style="11" customWidth="1"/>
    <col min="9611" max="9853" width="9.19921875" style="11"/>
    <col min="9854" max="9854" width="9.265625" style="11" customWidth="1"/>
    <col min="9855" max="9855" width="9.19921875" style="11" customWidth="1"/>
    <col min="9856" max="9856" width="23.796875" style="11" customWidth="1"/>
    <col min="9857" max="9857" width="61" style="11" customWidth="1"/>
    <col min="9858" max="9858" width="29.46484375" style="11" customWidth="1"/>
    <col min="9859" max="9859" width="2.73046875" style="11" customWidth="1"/>
    <col min="9860" max="9860" width="9.19921875" style="11"/>
    <col min="9861" max="9861" width="27.73046875" style="11" customWidth="1"/>
    <col min="9862" max="9862" width="9.19921875" style="11"/>
    <col min="9863" max="9863" width="20.46484375" style="11" customWidth="1"/>
    <col min="9864" max="9864" width="11" style="11" customWidth="1"/>
    <col min="9865" max="9865" width="13.19921875" style="11" customWidth="1"/>
    <col min="9866" max="9866" width="12.19921875" style="11" customWidth="1"/>
    <col min="9867" max="10109" width="9.19921875" style="11"/>
    <col min="10110" max="10110" width="9.265625" style="11" customWidth="1"/>
    <col min="10111" max="10111" width="9.19921875" style="11" customWidth="1"/>
    <col min="10112" max="10112" width="23.796875" style="11" customWidth="1"/>
    <col min="10113" max="10113" width="61" style="11" customWidth="1"/>
    <col min="10114" max="10114" width="29.46484375" style="11" customWidth="1"/>
    <col min="10115" max="10115" width="2.73046875" style="11" customWidth="1"/>
    <col min="10116" max="10116" width="9.19921875" style="11"/>
    <col min="10117" max="10117" width="27.73046875" style="11" customWidth="1"/>
    <col min="10118" max="10118" width="9.19921875" style="11"/>
    <col min="10119" max="10119" width="20.46484375" style="11" customWidth="1"/>
    <col min="10120" max="10120" width="11" style="11" customWidth="1"/>
    <col min="10121" max="10121" width="13.19921875" style="11" customWidth="1"/>
    <col min="10122" max="10122" width="12.19921875" style="11" customWidth="1"/>
    <col min="10123" max="10365" width="9.19921875" style="11"/>
    <col min="10366" max="10366" width="9.265625" style="11" customWidth="1"/>
    <col min="10367" max="10367" width="9.19921875" style="11" customWidth="1"/>
    <col min="10368" max="10368" width="23.796875" style="11" customWidth="1"/>
    <col min="10369" max="10369" width="61" style="11" customWidth="1"/>
    <col min="10370" max="10370" width="29.46484375" style="11" customWidth="1"/>
    <col min="10371" max="10371" width="2.73046875" style="11" customWidth="1"/>
    <col min="10372" max="10372" width="9.19921875" style="11"/>
    <col min="10373" max="10373" width="27.73046875" style="11" customWidth="1"/>
    <col min="10374" max="10374" width="9.19921875" style="11"/>
    <col min="10375" max="10375" width="20.46484375" style="11" customWidth="1"/>
    <col min="10376" max="10376" width="11" style="11" customWidth="1"/>
    <col min="10377" max="10377" width="13.19921875" style="11" customWidth="1"/>
    <col min="10378" max="10378" width="12.19921875" style="11" customWidth="1"/>
    <col min="10379" max="10621" width="9.19921875" style="11"/>
    <col min="10622" max="10622" width="9.265625" style="11" customWidth="1"/>
    <col min="10623" max="10623" width="9.19921875" style="11" customWidth="1"/>
    <col min="10624" max="10624" width="23.796875" style="11" customWidth="1"/>
    <col min="10625" max="10625" width="61" style="11" customWidth="1"/>
    <col min="10626" max="10626" width="29.46484375" style="11" customWidth="1"/>
    <col min="10627" max="10627" width="2.73046875" style="11" customWidth="1"/>
    <col min="10628" max="10628" width="9.19921875" style="11"/>
    <col min="10629" max="10629" width="27.73046875" style="11" customWidth="1"/>
    <col min="10630" max="10630" width="9.19921875" style="11"/>
    <col min="10631" max="10631" width="20.46484375" style="11" customWidth="1"/>
    <col min="10632" max="10632" width="11" style="11" customWidth="1"/>
    <col min="10633" max="10633" width="13.19921875" style="11" customWidth="1"/>
    <col min="10634" max="10634" width="12.19921875" style="11" customWidth="1"/>
    <col min="10635" max="10877" width="9.19921875" style="11"/>
    <col min="10878" max="10878" width="9.265625" style="11" customWidth="1"/>
    <col min="10879" max="10879" width="9.19921875" style="11" customWidth="1"/>
    <col min="10880" max="10880" width="23.796875" style="11" customWidth="1"/>
    <col min="10881" max="10881" width="61" style="11" customWidth="1"/>
    <col min="10882" max="10882" width="29.46484375" style="11" customWidth="1"/>
    <col min="10883" max="10883" width="2.73046875" style="11" customWidth="1"/>
    <col min="10884" max="10884" width="9.19921875" style="11"/>
    <col min="10885" max="10885" width="27.73046875" style="11" customWidth="1"/>
    <col min="10886" max="10886" width="9.19921875" style="11"/>
    <col min="10887" max="10887" width="20.46484375" style="11" customWidth="1"/>
    <col min="10888" max="10888" width="11" style="11" customWidth="1"/>
    <col min="10889" max="10889" width="13.19921875" style="11" customWidth="1"/>
    <col min="10890" max="10890" width="12.19921875" style="11" customWidth="1"/>
    <col min="10891" max="11133" width="9.19921875" style="11"/>
    <col min="11134" max="11134" width="9.265625" style="11" customWidth="1"/>
    <col min="11135" max="11135" width="9.19921875" style="11" customWidth="1"/>
    <col min="11136" max="11136" width="23.796875" style="11" customWidth="1"/>
    <col min="11137" max="11137" width="61" style="11" customWidth="1"/>
    <col min="11138" max="11138" width="29.46484375" style="11" customWidth="1"/>
    <col min="11139" max="11139" width="2.73046875" style="11" customWidth="1"/>
    <col min="11140" max="11140" width="9.19921875" style="11"/>
    <col min="11141" max="11141" width="27.73046875" style="11" customWidth="1"/>
    <col min="11142" max="11142" width="9.19921875" style="11"/>
    <col min="11143" max="11143" width="20.46484375" style="11" customWidth="1"/>
    <col min="11144" max="11144" width="11" style="11" customWidth="1"/>
    <col min="11145" max="11145" width="13.19921875" style="11" customWidth="1"/>
    <col min="11146" max="11146" width="12.19921875" style="11" customWidth="1"/>
    <col min="11147" max="11389" width="9.19921875" style="11"/>
    <col min="11390" max="11390" width="9.265625" style="11" customWidth="1"/>
    <col min="11391" max="11391" width="9.19921875" style="11" customWidth="1"/>
    <col min="11392" max="11392" width="23.796875" style="11" customWidth="1"/>
    <col min="11393" max="11393" width="61" style="11" customWidth="1"/>
    <col min="11394" max="11394" width="29.46484375" style="11" customWidth="1"/>
    <col min="11395" max="11395" width="2.73046875" style="11" customWidth="1"/>
    <col min="11396" max="11396" width="9.19921875" style="11"/>
    <col min="11397" max="11397" width="27.73046875" style="11" customWidth="1"/>
    <col min="11398" max="11398" width="9.19921875" style="11"/>
    <col min="11399" max="11399" width="20.46484375" style="11" customWidth="1"/>
    <col min="11400" max="11400" width="11" style="11" customWidth="1"/>
    <col min="11401" max="11401" width="13.19921875" style="11" customWidth="1"/>
    <col min="11402" max="11402" width="12.19921875" style="11" customWidth="1"/>
    <col min="11403" max="11645" width="9.19921875" style="11"/>
    <col min="11646" max="11646" width="9.265625" style="11" customWidth="1"/>
    <col min="11647" max="11647" width="9.19921875" style="11" customWidth="1"/>
    <col min="11648" max="11648" width="23.796875" style="11" customWidth="1"/>
    <col min="11649" max="11649" width="61" style="11" customWidth="1"/>
    <col min="11650" max="11650" width="29.46484375" style="11" customWidth="1"/>
    <col min="11651" max="11651" width="2.73046875" style="11" customWidth="1"/>
    <col min="11652" max="11652" width="9.19921875" style="11"/>
    <col min="11653" max="11653" width="27.73046875" style="11" customWidth="1"/>
    <col min="11654" max="11654" width="9.19921875" style="11"/>
    <col min="11655" max="11655" width="20.46484375" style="11" customWidth="1"/>
    <col min="11656" max="11656" width="11" style="11" customWidth="1"/>
    <col min="11657" max="11657" width="13.19921875" style="11" customWidth="1"/>
    <col min="11658" max="11658" width="12.19921875" style="11" customWidth="1"/>
    <col min="11659" max="11901" width="9.19921875" style="11"/>
    <col min="11902" max="11902" width="9.265625" style="11" customWidth="1"/>
    <col min="11903" max="11903" width="9.19921875" style="11" customWidth="1"/>
    <col min="11904" max="11904" width="23.796875" style="11" customWidth="1"/>
    <col min="11905" max="11905" width="61" style="11" customWidth="1"/>
    <col min="11906" max="11906" width="29.46484375" style="11" customWidth="1"/>
    <col min="11907" max="11907" width="2.73046875" style="11" customWidth="1"/>
    <col min="11908" max="11908" width="9.19921875" style="11"/>
    <col min="11909" max="11909" width="27.73046875" style="11" customWidth="1"/>
    <col min="11910" max="11910" width="9.19921875" style="11"/>
    <col min="11911" max="11911" width="20.46484375" style="11" customWidth="1"/>
    <col min="11912" max="11912" width="11" style="11" customWidth="1"/>
    <col min="11913" max="11913" width="13.19921875" style="11" customWidth="1"/>
    <col min="11914" max="11914" width="12.19921875" style="11" customWidth="1"/>
    <col min="11915" max="12157" width="9.19921875" style="11"/>
    <col min="12158" max="12158" width="9.265625" style="11" customWidth="1"/>
    <col min="12159" max="12159" width="9.19921875" style="11" customWidth="1"/>
    <col min="12160" max="12160" width="23.796875" style="11" customWidth="1"/>
    <col min="12161" max="12161" width="61" style="11" customWidth="1"/>
    <col min="12162" max="12162" width="29.46484375" style="11" customWidth="1"/>
    <col min="12163" max="12163" width="2.73046875" style="11" customWidth="1"/>
    <col min="12164" max="12164" width="9.19921875" style="11"/>
    <col min="12165" max="12165" width="27.73046875" style="11" customWidth="1"/>
    <col min="12166" max="12166" width="9.19921875" style="11"/>
    <col min="12167" max="12167" width="20.46484375" style="11" customWidth="1"/>
    <col min="12168" max="12168" width="11" style="11" customWidth="1"/>
    <col min="12169" max="12169" width="13.19921875" style="11" customWidth="1"/>
    <col min="12170" max="12170" width="12.19921875" style="11" customWidth="1"/>
    <col min="12171" max="12413" width="9.19921875" style="11"/>
    <col min="12414" max="12414" width="9.265625" style="11" customWidth="1"/>
    <col min="12415" max="12415" width="9.19921875" style="11" customWidth="1"/>
    <col min="12416" max="12416" width="23.796875" style="11" customWidth="1"/>
    <col min="12417" max="12417" width="61" style="11" customWidth="1"/>
    <col min="12418" max="12418" width="29.46484375" style="11" customWidth="1"/>
    <col min="12419" max="12419" width="2.73046875" style="11" customWidth="1"/>
    <col min="12420" max="12420" width="9.19921875" style="11"/>
    <col min="12421" max="12421" width="27.73046875" style="11" customWidth="1"/>
    <col min="12422" max="12422" width="9.19921875" style="11"/>
    <col min="12423" max="12423" width="20.46484375" style="11" customWidth="1"/>
    <col min="12424" max="12424" width="11" style="11" customWidth="1"/>
    <col min="12425" max="12425" width="13.19921875" style="11" customWidth="1"/>
    <col min="12426" max="12426" width="12.19921875" style="11" customWidth="1"/>
    <col min="12427" max="12669" width="9.19921875" style="11"/>
    <col min="12670" max="12670" width="9.265625" style="11" customWidth="1"/>
    <col min="12671" max="12671" width="9.19921875" style="11" customWidth="1"/>
    <col min="12672" max="12672" width="23.796875" style="11" customWidth="1"/>
    <col min="12673" max="12673" width="61" style="11" customWidth="1"/>
    <col min="12674" max="12674" width="29.46484375" style="11" customWidth="1"/>
    <col min="12675" max="12675" width="2.73046875" style="11" customWidth="1"/>
    <col min="12676" max="12676" width="9.19921875" style="11"/>
    <col min="12677" max="12677" width="27.73046875" style="11" customWidth="1"/>
    <col min="12678" max="12678" width="9.19921875" style="11"/>
    <col min="12679" max="12679" width="20.46484375" style="11" customWidth="1"/>
    <col min="12680" max="12680" width="11" style="11" customWidth="1"/>
    <col min="12681" max="12681" width="13.19921875" style="11" customWidth="1"/>
    <col min="12682" max="12682" width="12.19921875" style="11" customWidth="1"/>
    <col min="12683" max="12925" width="9.19921875" style="11"/>
    <col min="12926" max="12926" width="9.265625" style="11" customWidth="1"/>
    <col min="12927" max="12927" width="9.19921875" style="11" customWidth="1"/>
    <col min="12928" max="12928" width="23.796875" style="11" customWidth="1"/>
    <col min="12929" max="12929" width="61" style="11" customWidth="1"/>
    <col min="12930" max="12930" width="29.46484375" style="11" customWidth="1"/>
    <col min="12931" max="12931" width="2.73046875" style="11" customWidth="1"/>
    <col min="12932" max="12932" width="9.19921875" style="11"/>
    <col min="12933" max="12933" width="27.73046875" style="11" customWidth="1"/>
    <col min="12934" max="12934" width="9.19921875" style="11"/>
    <col min="12935" max="12935" width="20.46484375" style="11" customWidth="1"/>
    <col min="12936" max="12936" width="11" style="11" customWidth="1"/>
    <col min="12937" max="12937" width="13.19921875" style="11" customWidth="1"/>
    <col min="12938" max="12938" width="12.19921875" style="11" customWidth="1"/>
    <col min="12939" max="13181" width="9.19921875" style="11"/>
    <col min="13182" max="13182" width="9.265625" style="11" customWidth="1"/>
    <col min="13183" max="13183" width="9.19921875" style="11" customWidth="1"/>
    <col min="13184" max="13184" width="23.796875" style="11" customWidth="1"/>
    <col min="13185" max="13185" width="61" style="11" customWidth="1"/>
    <col min="13186" max="13186" width="29.46484375" style="11" customWidth="1"/>
    <col min="13187" max="13187" width="2.73046875" style="11" customWidth="1"/>
    <col min="13188" max="13188" width="9.19921875" style="11"/>
    <col min="13189" max="13189" width="27.73046875" style="11" customWidth="1"/>
    <col min="13190" max="13190" width="9.19921875" style="11"/>
    <col min="13191" max="13191" width="20.46484375" style="11" customWidth="1"/>
    <col min="13192" max="13192" width="11" style="11" customWidth="1"/>
    <col min="13193" max="13193" width="13.19921875" style="11" customWidth="1"/>
    <col min="13194" max="13194" width="12.19921875" style="11" customWidth="1"/>
    <col min="13195" max="13437" width="9.19921875" style="11"/>
    <col min="13438" max="13438" width="9.265625" style="11" customWidth="1"/>
    <col min="13439" max="13439" width="9.19921875" style="11" customWidth="1"/>
    <col min="13440" max="13440" width="23.796875" style="11" customWidth="1"/>
    <col min="13441" max="13441" width="61" style="11" customWidth="1"/>
    <col min="13442" max="13442" width="29.46484375" style="11" customWidth="1"/>
    <col min="13443" max="13443" width="2.73046875" style="11" customWidth="1"/>
    <col min="13444" max="13444" width="9.19921875" style="11"/>
    <col min="13445" max="13445" width="27.73046875" style="11" customWidth="1"/>
    <col min="13446" max="13446" width="9.19921875" style="11"/>
    <col min="13447" max="13447" width="20.46484375" style="11" customWidth="1"/>
    <col min="13448" max="13448" width="11" style="11" customWidth="1"/>
    <col min="13449" max="13449" width="13.19921875" style="11" customWidth="1"/>
    <col min="13450" max="13450" width="12.19921875" style="11" customWidth="1"/>
    <col min="13451" max="13693" width="9.19921875" style="11"/>
    <col min="13694" max="13694" width="9.265625" style="11" customWidth="1"/>
    <col min="13695" max="13695" width="9.19921875" style="11" customWidth="1"/>
    <col min="13696" max="13696" width="23.796875" style="11" customWidth="1"/>
    <col min="13697" max="13697" width="61" style="11" customWidth="1"/>
    <col min="13698" max="13698" width="29.46484375" style="11" customWidth="1"/>
    <col min="13699" max="13699" width="2.73046875" style="11" customWidth="1"/>
    <col min="13700" max="13700" width="9.19921875" style="11"/>
    <col min="13701" max="13701" width="27.73046875" style="11" customWidth="1"/>
    <col min="13702" max="13702" width="9.19921875" style="11"/>
    <col min="13703" max="13703" width="20.46484375" style="11" customWidth="1"/>
    <col min="13704" max="13704" width="11" style="11" customWidth="1"/>
    <col min="13705" max="13705" width="13.19921875" style="11" customWidth="1"/>
    <col min="13706" max="13706" width="12.19921875" style="11" customWidth="1"/>
    <col min="13707" max="13949" width="9.19921875" style="11"/>
    <col min="13950" max="13950" width="9.265625" style="11" customWidth="1"/>
    <col min="13951" max="13951" width="9.19921875" style="11" customWidth="1"/>
    <col min="13952" max="13952" width="23.796875" style="11" customWidth="1"/>
    <col min="13953" max="13953" width="61" style="11" customWidth="1"/>
    <col min="13954" max="13954" width="29.46484375" style="11" customWidth="1"/>
    <col min="13955" max="13955" width="2.73046875" style="11" customWidth="1"/>
    <col min="13956" max="13956" width="9.19921875" style="11"/>
    <col min="13957" max="13957" width="27.73046875" style="11" customWidth="1"/>
    <col min="13958" max="13958" width="9.19921875" style="11"/>
    <col min="13959" max="13959" width="20.46484375" style="11" customWidth="1"/>
    <col min="13960" max="13960" width="11" style="11" customWidth="1"/>
    <col min="13961" max="13961" width="13.19921875" style="11" customWidth="1"/>
    <col min="13962" max="13962" width="12.19921875" style="11" customWidth="1"/>
    <col min="13963" max="14205" width="9.19921875" style="11"/>
    <col min="14206" max="14206" width="9.265625" style="11" customWidth="1"/>
    <col min="14207" max="14207" width="9.19921875" style="11" customWidth="1"/>
    <col min="14208" max="14208" width="23.796875" style="11" customWidth="1"/>
    <col min="14209" max="14209" width="61" style="11" customWidth="1"/>
    <col min="14210" max="14210" width="29.46484375" style="11" customWidth="1"/>
    <col min="14211" max="14211" width="2.73046875" style="11" customWidth="1"/>
    <col min="14212" max="14212" width="9.19921875" style="11"/>
    <col min="14213" max="14213" width="27.73046875" style="11" customWidth="1"/>
    <col min="14214" max="14214" width="9.19921875" style="11"/>
    <col min="14215" max="14215" width="20.46484375" style="11" customWidth="1"/>
    <col min="14216" max="14216" width="11" style="11" customWidth="1"/>
    <col min="14217" max="14217" width="13.19921875" style="11" customWidth="1"/>
    <col min="14218" max="14218" width="12.19921875" style="11" customWidth="1"/>
    <col min="14219" max="14461" width="9.19921875" style="11"/>
    <col min="14462" max="14462" width="9.265625" style="11" customWidth="1"/>
    <col min="14463" max="14463" width="9.19921875" style="11" customWidth="1"/>
    <col min="14464" max="14464" width="23.796875" style="11" customWidth="1"/>
    <col min="14465" max="14465" width="61" style="11" customWidth="1"/>
    <col min="14466" max="14466" width="29.46484375" style="11" customWidth="1"/>
    <col min="14467" max="14467" width="2.73046875" style="11" customWidth="1"/>
    <col min="14468" max="14468" width="9.19921875" style="11"/>
    <col min="14469" max="14469" width="27.73046875" style="11" customWidth="1"/>
    <col min="14470" max="14470" width="9.19921875" style="11"/>
    <col min="14471" max="14471" width="20.46484375" style="11" customWidth="1"/>
    <col min="14472" max="14472" width="11" style="11" customWidth="1"/>
    <col min="14473" max="14473" width="13.19921875" style="11" customWidth="1"/>
    <col min="14474" max="14474" width="12.19921875" style="11" customWidth="1"/>
    <col min="14475" max="14717" width="9.19921875" style="11"/>
    <col min="14718" max="14718" width="9.265625" style="11" customWidth="1"/>
    <col min="14719" max="14719" width="9.19921875" style="11" customWidth="1"/>
    <col min="14720" max="14720" width="23.796875" style="11" customWidth="1"/>
    <col min="14721" max="14721" width="61" style="11" customWidth="1"/>
    <col min="14722" max="14722" width="29.46484375" style="11" customWidth="1"/>
    <col min="14723" max="14723" width="2.73046875" style="11" customWidth="1"/>
    <col min="14724" max="14724" width="9.19921875" style="11"/>
    <col min="14725" max="14725" width="27.73046875" style="11" customWidth="1"/>
    <col min="14726" max="14726" width="9.19921875" style="11"/>
    <col min="14727" max="14727" width="20.46484375" style="11" customWidth="1"/>
    <col min="14728" max="14728" width="11" style="11" customWidth="1"/>
    <col min="14729" max="14729" width="13.19921875" style="11" customWidth="1"/>
    <col min="14730" max="14730" width="12.19921875" style="11" customWidth="1"/>
    <col min="14731" max="14973" width="9.19921875" style="11"/>
    <col min="14974" max="14974" width="9.265625" style="11" customWidth="1"/>
    <col min="14975" max="14975" width="9.19921875" style="11" customWidth="1"/>
    <col min="14976" max="14976" width="23.796875" style="11" customWidth="1"/>
    <col min="14977" max="14977" width="61" style="11" customWidth="1"/>
    <col min="14978" max="14978" width="29.46484375" style="11" customWidth="1"/>
    <col min="14979" max="14979" width="2.73046875" style="11" customWidth="1"/>
    <col min="14980" max="14980" width="9.19921875" style="11"/>
    <col min="14981" max="14981" width="27.73046875" style="11" customWidth="1"/>
    <col min="14982" max="14982" width="9.19921875" style="11"/>
    <col min="14983" max="14983" width="20.46484375" style="11" customWidth="1"/>
    <col min="14984" max="14984" width="11" style="11" customWidth="1"/>
    <col min="14985" max="14985" width="13.19921875" style="11" customWidth="1"/>
    <col min="14986" max="14986" width="12.19921875" style="11" customWidth="1"/>
    <col min="14987" max="15229" width="9.19921875" style="11"/>
    <col min="15230" max="15230" width="9.265625" style="11" customWidth="1"/>
    <col min="15231" max="15231" width="9.19921875" style="11" customWidth="1"/>
    <col min="15232" max="15232" width="23.796875" style="11" customWidth="1"/>
    <col min="15233" max="15233" width="61" style="11" customWidth="1"/>
    <col min="15234" max="15234" width="29.46484375" style="11" customWidth="1"/>
    <col min="15235" max="15235" width="2.73046875" style="11" customWidth="1"/>
    <col min="15236" max="15236" width="9.19921875" style="11"/>
    <col min="15237" max="15237" width="27.73046875" style="11" customWidth="1"/>
    <col min="15238" max="15238" width="9.19921875" style="11"/>
    <col min="15239" max="15239" width="20.46484375" style="11" customWidth="1"/>
    <col min="15240" max="15240" width="11" style="11" customWidth="1"/>
    <col min="15241" max="15241" width="13.19921875" style="11" customWidth="1"/>
    <col min="15242" max="15242" width="12.19921875" style="11" customWidth="1"/>
    <col min="15243" max="15485" width="9.19921875" style="11"/>
    <col min="15486" max="15486" width="9.265625" style="11" customWidth="1"/>
    <col min="15487" max="15487" width="9.19921875" style="11" customWidth="1"/>
    <col min="15488" max="15488" width="23.796875" style="11" customWidth="1"/>
    <col min="15489" max="15489" width="61" style="11" customWidth="1"/>
    <col min="15490" max="15490" width="29.46484375" style="11" customWidth="1"/>
    <col min="15491" max="15491" width="2.73046875" style="11" customWidth="1"/>
    <col min="15492" max="15492" width="9.19921875" style="11"/>
    <col min="15493" max="15493" width="27.73046875" style="11" customWidth="1"/>
    <col min="15494" max="15494" width="9.19921875" style="11"/>
    <col min="15495" max="15495" width="20.46484375" style="11" customWidth="1"/>
    <col min="15496" max="15496" width="11" style="11" customWidth="1"/>
    <col min="15497" max="15497" width="13.19921875" style="11" customWidth="1"/>
    <col min="15498" max="15498" width="12.19921875" style="11" customWidth="1"/>
    <col min="15499" max="15741" width="9.19921875" style="11"/>
    <col min="15742" max="15742" width="9.265625" style="11" customWidth="1"/>
    <col min="15743" max="15743" width="9.19921875" style="11" customWidth="1"/>
    <col min="15744" max="15744" width="23.796875" style="11" customWidth="1"/>
    <col min="15745" max="15745" width="61" style="11" customWidth="1"/>
    <col min="15746" max="15746" width="29.46484375" style="11" customWidth="1"/>
    <col min="15747" max="15747" width="2.73046875" style="11" customWidth="1"/>
    <col min="15748" max="15748" width="9.19921875" style="11"/>
    <col min="15749" max="15749" width="27.73046875" style="11" customWidth="1"/>
    <col min="15750" max="15750" width="9.19921875" style="11"/>
    <col min="15751" max="15751" width="20.46484375" style="11" customWidth="1"/>
    <col min="15752" max="15752" width="11" style="11" customWidth="1"/>
    <col min="15753" max="15753" width="13.19921875" style="11" customWidth="1"/>
    <col min="15754" max="15754" width="12.19921875" style="11" customWidth="1"/>
    <col min="15755" max="15997" width="9.19921875" style="11"/>
    <col min="15998" max="15998" width="9.265625" style="11" customWidth="1"/>
    <col min="15999" max="15999" width="9.19921875" style="11" customWidth="1"/>
    <col min="16000" max="16000" width="23.796875" style="11" customWidth="1"/>
    <col min="16001" max="16001" width="61" style="11" customWidth="1"/>
    <col min="16002" max="16002" width="29.46484375" style="11" customWidth="1"/>
    <col min="16003" max="16003" width="2.73046875" style="11" customWidth="1"/>
    <col min="16004" max="16004" width="9.19921875" style="11"/>
    <col min="16005" max="16005" width="27.73046875" style="11" customWidth="1"/>
    <col min="16006" max="16006" width="9.19921875" style="11"/>
    <col min="16007" max="16007" width="20.46484375" style="11" customWidth="1"/>
    <col min="16008" max="16008" width="11" style="11" customWidth="1"/>
    <col min="16009" max="16009" width="13.19921875" style="11" customWidth="1"/>
    <col min="16010" max="16010" width="12.19921875" style="11" customWidth="1"/>
    <col min="16011" max="16384" width="9.19921875" style="11"/>
  </cols>
  <sheetData>
    <row r="1" spans="1:18" s="6" customFormat="1" ht="20.65" x14ac:dyDescent="0.6">
      <c r="A1" s="5" t="s">
        <v>7</v>
      </c>
      <c r="B1" s="16"/>
      <c r="C1" s="31"/>
    </row>
    <row r="2" spans="1:18" s="6" customFormat="1" ht="24" customHeight="1" x14ac:dyDescent="0.5">
      <c r="A2" s="2" t="s">
        <v>0</v>
      </c>
      <c r="B2" s="16"/>
      <c r="C2" s="31"/>
    </row>
    <row r="3" spans="1:18" s="6" customFormat="1" ht="40.049999999999997" customHeight="1" thickBot="1" x14ac:dyDescent="0.55000000000000004">
      <c r="A3" s="158" t="s">
        <v>8</v>
      </c>
      <c r="B3" s="159"/>
      <c r="C3" s="160"/>
    </row>
    <row r="4" spans="1:18" s="8" customFormat="1" ht="15.75" thickBot="1" x14ac:dyDescent="0.5">
      <c r="A4" s="3" t="s">
        <v>1</v>
      </c>
      <c r="B4" s="4" t="s">
        <v>2</v>
      </c>
      <c r="C4" s="28" t="s">
        <v>3</v>
      </c>
      <c r="D4" s="7"/>
      <c r="Q4" s="9"/>
      <c r="R4" s="9"/>
    </row>
    <row r="5" spans="1:18" s="10" customFormat="1" ht="17.649999999999999" thickTop="1" x14ac:dyDescent="0.45">
      <c r="A5" s="22" t="s">
        <v>9</v>
      </c>
      <c r="B5" s="17">
        <v>123181798.38</v>
      </c>
      <c r="C5" s="36">
        <f>B5/$B$37</f>
        <v>1.02094943965504E-2</v>
      </c>
    </row>
    <row r="6" spans="1:18" s="10" customFormat="1" x14ac:dyDescent="0.45">
      <c r="A6" s="22"/>
      <c r="B6" s="14"/>
      <c r="C6" s="36"/>
    </row>
    <row r="7" spans="1:18" s="10" customFormat="1" x14ac:dyDescent="0.45">
      <c r="A7" s="22" t="s">
        <v>10</v>
      </c>
      <c r="B7" s="18">
        <v>24421173.535</v>
      </c>
      <c r="C7" s="36">
        <f t="shared" ref="C7:C35" si="0">B7/$B$37</f>
        <v>2.0240639253668235E-3</v>
      </c>
    </row>
    <row r="8" spans="1:18" x14ac:dyDescent="0.45">
      <c r="A8" s="22"/>
      <c r="B8" s="14"/>
      <c r="C8" s="36"/>
    </row>
    <row r="9" spans="1:18" s="10" customFormat="1" x14ac:dyDescent="0.45">
      <c r="A9" s="22" t="s">
        <v>11</v>
      </c>
      <c r="B9" s="14">
        <v>10000000</v>
      </c>
      <c r="C9" s="36">
        <f t="shared" si="0"/>
        <v>8.288151764967275E-4</v>
      </c>
    </row>
    <row r="10" spans="1:18" x14ac:dyDescent="0.45">
      <c r="A10" s="22"/>
      <c r="B10" s="14"/>
      <c r="C10" s="36"/>
    </row>
    <row r="11" spans="1:18" x14ac:dyDescent="0.45">
      <c r="A11" s="22" t="s">
        <v>12</v>
      </c>
      <c r="B11" s="14">
        <v>4847152161.2574997</v>
      </c>
      <c r="C11" s="36">
        <f t="shared" si="0"/>
        <v>0.40173932740391288</v>
      </c>
    </row>
    <row r="12" spans="1:18" x14ac:dyDescent="0.45">
      <c r="A12" s="22"/>
      <c r="B12" s="14"/>
      <c r="C12" s="36"/>
    </row>
    <row r="13" spans="1:18" x14ac:dyDescent="0.45">
      <c r="A13" s="22" t="s">
        <v>21</v>
      </c>
      <c r="B13" s="14">
        <v>24647263</v>
      </c>
      <c r="C13" s="36">
        <f t="shared" si="0"/>
        <v>2.0428025633506264E-3</v>
      </c>
    </row>
    <row r="14" spans="1:18" x14ac:dyDescent="0.45">
      <c r="A14" s="22"/>
      <c r="B14" s="14"/>
      <c r="C14" s="36"/>
    </row>
    <row r="15" spans="1:18" x14ac:dyDescent="0.45">
      <c r="A15" s="23" t="s">
        <v>13</v>
      </c>
      <c r="B15" s="27">
        <v>288155907.56</v>
      </c>
      <c r="C15" s="36">
        <f t="shared" si="0"/>
        <v>2.3882798938291611E-2</v>
      </c>
    </row>
    <row r="16" spans="1:18" s="12" customFormat="1" x14ac:dyDescent="0.45">
      <c r="A16" s="22"/>
      <c r="B16" s="14"/>
      <c r="C16" s="36"/>
      <c r="D16" s="15"/>
    </row>
    <row r="17" spans="1:4" s="12" customFormat="1" x14ac:dyDescent="0.45">
      <c r="A17" s="22" t="s">
        <v>14</v>
      </c>
      <c r="B17" s="14">
        <v>641549075.03999996</v>
      </c>
      <c r="C17" s="36">
        <f t="shared" si="0"/>
        <v>5.3172560986058985E-2</v>
      </c>
      <c r="D17" s="15"/>
    </row>
    <row r="18" spans="1:4" x14ac:dyDescent="0.45">
      <c r="A18" s="24"/>
      <c r="B18" s="14"/>
      <c r="C18" s="36"/>
    </row>
    <row r="19" spans="1:4" x14ac:dyDescent="0.45">
      <c r="A19" s="25" t="s">
        <v>15</v>
      </c>
      <c r="B19" s="19">
        <v>12126094.16</v>
      </c>
      <c r="C19" s="36">
        <f t="shared" si="0"/>
        <v>1.0050290871436336E-3</v>
      </c>
    </row>
    <row r="20" spans="1:4" x14ac:dyDescent="0.45">
      <c r="A20" s="23"/>
      <c r="B20" s="14"/>
      <c r="C20" s="36"/>
    </row>
    <row r="21" spans="1:4" x14ac:dyDescent="0.45">
      <c r="A21" s="23" t="s">
        <v>16</v>
      </c>
      <c r="B21" s="19">
        <v>32604193</v>
      </c>
      <c r="C21" s="36">
        <f t="shared" si="0"/>
        <v>2.7022849975828368E-3</v>
      </c>
    </row>
    <row r="22" spans="1:4" x14ac:dyDescent="0.45">
      <c r="A22" s="22"/>
      <c r="B22" s="14"/>
      <c r="C22" s="36"/>
    </row>
    <row r="23" spans="1:4" ht="30.4" x14ac:dyDescent="0.45">
      <c r="A23" s="30" t="s">
        <v>17</v>
      </c>
      <c r="B23" s="14">
        <v>20000000</v>
      </c>
      <c r="C23" s="36">
        <f t="shared" si="0"/>
        <v>1.657630352993455E-3</v>
      </c>
    </row>
    <row r="24" spans="1:4" ht="20.2" customHeight="1" x14ac:dyDescent="0.45">
      <c r="A24" s="22"/>
      <c r="B24" s="14"/>
      <c r="C24" s="36"/>
    </row>
    <row r="25" spans="1:4" ht="20.2" customHeight="1" x14ac:dyDescent="0.45">
      <c r="A25" s="22" t="s">
        <v>18</v>
      </c>
      <c r="B25" s="19">
        <v>2656960385</v>
      </c>
      <c r="C25" s="36">
        <f t="shared" si="0"/>
        <v>0.22021290904385882</v>
      </c>
    </row>
    <row r="26" spans="1:4" x14ac:dyDescent="0.45">
      <c r="A26" s="22"/>
      <c r="B26" s="14"/>
      <c r="C26" s="36"/>
    </row>
    <row r="27" spans="1:4" ht="15.7" customHeight="1" x14ac:dyDescent="0.45">
      <c r="A27" s="22" t="s">
        <v>19</v>
      </c>
      <c r="B27" s="14">
        <v>627865163</v>
      </c>
      <c r="C27" s="36">
        <f t="shared" si="0"/>
        <v>5.2038417588799159E-2</v>
      </c>
    </row>
    <row r="28" spans="1:4" x14ac:dyDescent="0.45">
      <c r="A28" s="22"/>
      <c r="B28" s="14"/>
      <c r="C28" s="36"/>
    </row>
    <row r="29" spans="1:4" ht="20.25" customHeight="1" x14ac:dyDescent="0.45">
      <c r="A29" s="22" t="s">
        <v>20</v>
      </c>
      <c r="B29" s="14">
        <v>610032916.92123413</v>
      </c>
      <c r="C29" s="36">
        <f t="shared" si="0"/>
        <v>5.0560453970688618E-2</v>
      </c>
    </row>
    <row r="30" spans="1:4" x14ac:dyDescent="0.45">
      <c r="A30" s="22"/>
      <c r="B30" s="14"/>
      <c r="C30" s="36"/>
    </row>
    <row r="31" spans="1:4" s="21" customFormat="1" x14ac:dyDescent="0.45">
      <c r="A31" s="22" t="s">
        <v>5</v>
      </c>
      <c r="B31" s="14">
        <v>1958220000</v>
      </c>
      <c r="C31" s="36">
        <f t="shared" si="0"/>
        <v>0.16230024549194216</v>
      </c>
    </row>
    <row r="32" spans="1:4" s="21" customFormat="1" x14ac:dyDescent="0.45">
      <c r="A32" s="22"/>
      <c r="B32" s="14"/>
      <c r="C32" s="36"/>
    </row>
    <row r="33" spans="1:3" ht="22.5" customHeight="1" x14ac:dyDescent="0.45">
      <c r="A33" s="26" t="s">
        <v>4</v>
      </c>
      <c r="B33" s="14">
        <v>148500000</v>
      </c>
      <c r="C33" s="36">
        <f t="shared" si="0"/>
        <v>1.2307905370976403E-2</v>
      </c>
    </row>
    <row r="34" spans="1:3" x14ac:dyDescent="0.45">
      <c r="A34" s="26"/>
      <c r="B34" s="14"/>
      <c r="C34" s="36"/>
    </row>
    <row r="35" spans="1:3" ht="24.75" customHeight="1" x14ac:dyDescent="0.45">
      <c r="A35" s="22" t="s">
        <v>6</v>
      </c>
      <c r="B35" s="14">
        <v>40000000</v>
      </c>
      <c r="C35" s="36">
        <f t="shared" si="0"/>
        <v>3.31526070598691E-3</v>
      </c>
    </row>
    <row r="36" spans="1:3" ht="17.649999999999999" x14ac:dyDescent="0.45">
      <c r="A36" s="1"/>
      <c r="B36" s="13"/>
      <c r="C36" s="32"/>
    </row>
    <row r="37" spans="1:3" ht="17.55" customHeight="1" thickBot="1" x14ac:dyDescent="0.55000000000000004">
      <c r="A37" s="29" t="s">
        <v>22</v>
      </c>
      <c r="B37" s="34">
        <f>SUM(B5:B35)</f>
        <v>12065416130.853733</v>
      </c>
      <c r="C37" s="35">
        <f>B37/B37</f>
        <v>1</v>
      </c>
    </row>
    <row r="38" spans="1:3" ht="12" customHeight="1" x14ac:dyDescent="0.45"/>
    <row r="39" spans="1:3" ht="12" customHeight="1" x14ac:dyDescent="0.45"/>
    <row r="40" spans="1:3" ht="12" customHeight="1" x14ac:dyDescent="0.45"/>
    <row r="41" spans="1:3" ht="12" customHeight="1" x14ac:dyDescent="0.45"/>
    <row r="42" spans="1:3" ht="12" customHeight="1" x14ac:dyDescent="0.45"/>
    <row r="43" spans="1:3" ht="12" customHeight="1" x14ac:dyDescent="0.45"/>
    <row r="44" spans="1:3" ht="12" customHeight="1" x14ac:dyDescent="0.45"/>
    <row r="45" spans="1:3" ht="12" customHeight="1" x14ac:dyDescent="0.45"/>
    <row r="46" spans="1:3" ht="12" customHeight="1" x14ac:dyDescent="0.45"/>
    <row r="47" spans="1:3" ht="12" customHeight="1" x14ac:dyDescent="0.45"/>
    <row r="48" spans="1:3" ht="12" customHeight="1" x14ac:dyDescent="0.45"/>
    <row r="49" ht="12" customHeight="1" x14ac:dyDescent="0.45"/>
    <row r="50" ht="12" customHeight="1" x14ac:dyDescent="0.45"/>
    <row r="51" ht="12" customHeight="1" x14ac:dyDescent="0.45"/>
    <row r="52" ht="12" customHeight="1" x14ac:dyDescent="0.45"/>
    <row r="53" ht="12" customHeight="1" x14ac:dyDescent="0.45"/>
    <row r="54" ht="12" customHeight="1" x14ac:dyDescent="0.45"/>
    <row r="55" ht="12" customHeight="1" x14ac:dyDescent="0.45"/>
    <row r="56" ht="12" customHeight="1" x14ac:dyDescent="0.45"/>
    <row r="57" ht="12" customHeight="1" x14ac:dyDescent="0.45"/>
    <row r="58" ht="12" customHeight="1" x14ac:dyDescent="0.45"/>
    <row r="59" ht="12" customHeight="1" x14ac:dyDescent="0.45"/>
    <row r="60" ht="12" customHeight="1" x14ac:dyDescent="0.45"/>
    <row r="61" ht="12" customHeight="1" x14ac:dyDescent="0.45"/>
    <row r="62" ht="12" customHeight="1" x14ac:dyDescent="0.45"/>
    <row r="63" ht="12" customHeight="1" x14ac:dyDescent="0.45"/>
    <row r="64" ht="12" customHeight="1" x14ac:dyDescent="0.45"/>
    <row r="65" ht="12" customHeight="1" x14ac:dyDescent="0.45"/>
    <row r="66" ht="12" customHeight="1" x14ac:dyDescent="0.45"/>
    <row r="67" ht="12" customHeight="1" x14ac:dyDescent="0.45"/>
    <row r="68" ht="12" customHeight="1" x14ac:dyDescent="0.45"/>
    <row r="69" ht="12" customHeight="1" x14ac:dyDescent="0.45"/>
    <row r="70" ht="12" customHeight="1" x14ac:dyDescent="0.45"/>
    <row r="71" ht="12" customHeight="1" x14ac:dyDescent="0.45"/>
    <row r="72" ht="12" customHeight="1" x14ac:dyDescent="0.45"/>
    <row r="73" ht="12" customHeight="1" x14ac:dyDescent="0.45"/>
    <row r="74" ht="12" customHeight="1" x14ac:dyDescent="0.45"/>
    <row r="75" ht="12" customHeight="1" x14ac:dyDescent="0.45"/>
    <row r="76" ht="12" customHeight="1" x14ac:dyDescent="0.45"/>
    <row r="77" ht="12" customHeight="1" x14ac:dyDescent="0.45"/>
    <row r="78" ht="12" customHeight="1" x14ac:dyDescent="0.45"/>
    <row r="79" ht="12" customHeight="1" x14ac:dyDescent="0.45"/>
    <row r="80" ht="12" customHeight="1" x14ac:dyDescent="0.45"/>
    <row r="81" ht="12" customHeight="1" x14ac:dyDescent="0.45"/>
    <row r="82" ht="12" customHeight="1" x14ac:dyDescent="0.45"/>
    <row r="83" ht="12" customHeight="1" x14ac:dyDescent="0.45"/>
    <row r="84" ht="12" customHeight="1" x14ac:dyDescent="0.45"/>
    <row r="85" ht="12" customHeight="1" x14ac:dyDescent="0.45"/>
    <row r="86" ht="12" customHeight="1" x14ac:dyDescent="0.45"/>
    <row r="87" ht="12" customHeight="1" x14ac:dyDescent="0.45"/>
    <row r="88" ht="12" customHeight="1" x14ac:dyDescent="0.45"/>
    <row r="89" ht="12" customHeight="1" x14ac:dyDescent="0.45"/>
    <row r="90" ht="12" customHeight="1" x14ac:dyDescent="0.45"/>
    <row r="91" ht="12" customHeight="1" x14ac:dyDescent="0.45"/>
    <row r="92" ht="12" customHeight="1" x14ac:dyDescent="0.45"/>
    <row r="93" ht="12" customHeight="1" x14ac:dyDescent="0.45"/>
    <row r="94" ht="12" customHeight="1" x14ac:dyDescent="0.45"/>
    <row r="95" ht="12" customHeight="1" x14ac:dyDescent="0.45"/>
    <row r="96" ht="12" customHeight="1" x14ac:dyDescent="0.45"/>
    <row r="97" ht="12" customHeight="1" x14ac:dyDescent="0.45"/>
    <row r="98" ht="12" customHeight="1" x14ac:dyDescent="0.45"/>
    <row r="99" ht="12" customHeight="1" x14ac:dyDescent="0.45"/>
    <row r="100" ht="12" customHeight="1" x14ac:dyDescent="0.45"/>
    <row r="101" ht="12" customHeight="1" x14ac:dyDescent="0.45"/>
    <row r="102" ht="12" customHeight="1" x14ac:dyDescent="0.45"/>
    <row r="103" ht="12" customHeight="1" x14ac:dyDescent="0.45"/>
    <row r="104" ht="12" customHeight="1" x14ac:dyDescent="0.45"/>
    <row r="105" ht="12" customHeight="1" x14ac:dyDescent="0.45"/>
    <row r="106" ht="12" customHeight="1" x14ac:dyDescent="0.45"/>
    <row r="107" ht="12" customHeight="1" x14ac:dyDescent="0.45"/>
    <row r="108" ht="12" customHeight="1" x14ac:dyDescent="0.45"/>
    <row r="109" ht="12" customHeight="1" x14ac:dyDescent="0.45"/>
    <row r="110" ht="12" customHeight="1" x14ac:dyDescent="0.45"/>
    <row r="111" ht="12" customHeight="1" x14ac:dyDescent="0.45"/>
    <row r="112" ht="12" customHeight="1" x14ac:dyDescent="0.45"/>
    <row r="113" ht="12" customHeight="1" x14ac:dyDescent="0.45"/>
    <row r="114" ht="12" customHeight="1" x14ac:dyDescent="0.45"/>
    <row r="115" ht="12" customHeight="1" x14ac:dyDescent="0.45"/>
    <row r="116" ht="12" customHeight="1" x14ac:dyDescent="0.45"/>
    <row r="117" ht="12" customHeight="1" x14ac:dyDescent="0.45"/>
    <row r="118" ht="12" customHeight="1" x14ac:dyDescent="0.45"/>
    <row r="119" ht="12" customHeight="1" x14ac:dyDescent="0.45"/>
    <row r="120" ht="12" customHeight="1" x14ac:dyDescent="0.45"/>
    <row r="121" ht="12" customHeight="1" x14ac:dyDescent="0.45"/>
    <row r="122" ht="12" customHeight="1" x14ac:dyDescent="0.45"/>
    <row r="123" ht="12" customHeight="1" x14ac:dyDescent="0.45"/>
    <row r="124" ht="12" customHeight="1" x14ac:dyDescent="0.45"/>
    <row r="125" ht="12" customHeight="1" x14ac:dyDescent="0.45"/>
    <row r="126" ht="12" customHeight="1" x14ac:dyDescent="0.45"/>
    <row r="127" ht="12" customHeight="1" x14ac:dyDescent="0.45"/>
    <row r="128" ht="12" customHeight="1" x14ac:dyDescent="0.45"/>
    <row r="129" ht="12" customHeight="1" x14ac:dyDescent="0.45"/>
    <row r="130" ht="12" customHeight="1" x14ac:dyDescent="0.45"/>
    <row r="131" ht="12" customHeight="1" x14ac:dyDescent="0.45"/>
    <row r="132" ht="12" customHeight="1" x14ac:dyDescent="0.45"/>
    <row r="133" ht="12" customHeight="1" x14ac:dyDescent="0.45"/>
    <row r="134" ht="12" customHeight="1" x14ac:dyDescent="0.45"/>
    <row r="135" ht="12" customHeight="1" x14ac:dyDescent="0.45"/>
    <row r="136" ht="12" customHeight="1" x14ac:dyDescent="0.45"/>
    <row r="137" ht="12" customHeight="1" x14ac:dyDescent="0.45"/>
    <row r="138" ht="12" customHeight="1" x14ac:dyDescent="0.45"/>
    <row r="139" ht="12" customHeight="1" x14ac:dyDescent="0.45"/>
    <row r="140" ht="12" customHeight="1" x14ac:dyDescent="0.45"/>
    <row r="141" ht="12" customHeight="1" x14ac:dyDescent="0.45"/>
    <row r="142" ht="12" customHeight="1" x14ac:dyDescent="0.45"/>
    <row r="143" ht="12" customHeight="1" x14ac:dyDescent="0.45"/>
    <row r="144" ht="12" customHeight="1" x14ac:dyDescent="0.45"/>
    <row r="145" ht="12" customHeight="1" x14ac:dyDescent="0.45"/>
    <row r="146" ht="12" customHeight="1" x14ac:dyDescent="0.45"/>
    <row r="147" ht="12" customHeight="1" x14ac:dyDescent="0.45"/>
    <row r="148" ht="12" customHeight="1" x14ac:dyDescent="0.45"/>
    <row r="149" ht="12" customHeight="1" x14ac:dyDescent="0.45"/>
    <row r="150" ht="12" customHeight="1" x14ac:dyDescent="0.45"/>
    <row r="151" ht="12" customHeight="1" x14ac:dyDescent="0.45"/>
    <row r="152" ht="12" customHeight="1" x14ac:dyDescent="0.45"/>
    <row r="153" ht="12" customHeight="1" x14ac:dyDescent="0.45"/>
    <row r="154" ht="12" customHeight="1" x14ac:dyDescent="0.45"/>
    <row r="155" ht="12" customHeight="1" x14ac:dyDescent="0.45"/>
    <row r="156" ht="12" customHeight="1" x14ac:dyDescent="0.45"/>
    <row r="157" ht="12" customHeight="1" x14ac:dyDescent="0.45"/>
    <row r="158" ht="12" customHeight="1" x14ac:dyDescent="0.45"/>
    <row r="159" ht="12" customHeight="1" x14ac:dyDescent="0.45"/>
  </sheetData>
  <mergeCells count="1">
    <mergeCell ref="A3:C3"/>
  </mergeCells>
  <printOptions horizontalCentered="1" verticalCentered="1"/>
  <pageMargins left="0.45" right="0.45" top="0.5" bottom="0.5" header="0.3" footer="0.3"/>
  <pageSetup scale="80" fitToHeight="0" orientation="portrait" horizontalDpi="1200" verticalDpi="1200"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45DE85-D6F7-444F-82E5-DCA2341B1363}">
  <dimension ref="A1:G262"/>
  <sheetViews>
    <sheetView workbookViewId="0">
      <selection sqref="A1:D1"/>
    </sheetView>
  </sheetViews>
  <sheetFormatPr defaultColWidth="9.19921875" defaultRowHeight="14.25" x14ac:dyDescent="0.45"/>
  <cols>
    <col min="1" max="1" width="15" customWidth="1"/>
    <col min="2" max="2" width="33.53125" customWidth="1"/>
    <col min="3" max="3" width="42.53125" customWidth="1"/>
    <col min="4" max="4" width="28" style="119" customWidth="1"/>
    <col min="5" max="5" width="22.796875" customWidth="1"/>
    <col min="6" max="6" width="15" bestFit="1" customWidth="1"/>
    <col min="7" max="7" width="26.73046875" customWidth="1"/>
    <col min="128" max="128" width="9.265625" customWidth="1"/>
    <col min="129" max="129" width="9.19921875" customWidth="1"/>
    <col min="130" max="130" width="23.796875" customWidth="1"/>
    <col min="131" max="131" width="61" customWidth="1"/>
    <col min="132" max="132" width="29.46484375" customWidth="1"/>
    <col min="133" max="133" width="2.73046875" customWidth="1"/>
    <col min="135" max="135" width="27.73046875" customWidth="1"/>
    <col min="137" max="137" width="20.46484375" customWidth="1"/>
    <col min="138" max="138" width="11" customWidth="1"/>
    <col min="139" max="139" width="13.19921875" customWidth="1"/>
    <col min="140" max="140" width="12.19921875" customWidth="1"/>
    <col min="384" max="384" width="9.265625" customWidth="1"/>
    <col min="385" max="385" width="9.19921875" customWidth="1"/>
    <col min="386" max="386" width="23.796875" customWidth="1"/>
    <col min="387" max="387" width="61" customWidth="1"/>
    <col min="388" max="388" width="29.46484375" customWidth="1"/>
    <col min="389" max="389" width="2.73046875" customWidth="1"/>
    <col min="391" max="391" width="27.73046875" customWidth="1"/>
    <col min="393" max="393" width="20.46484375" customWidth="1"/>
    <col min="394" max="394" width="11" customWidth="1"/>
    <col min="395" max="395" width="13.19921875" customWidth="1"/>
    <col min="396" max="396" width="12.19921875" customWidth="1"/>
    <col min="640" max="640" width="9.265625" customWidth="1"/>
    <col min="641" max="641" width="9.19921875" customWidth="1"/>
    <col min="642" max="642" width="23.796875" customWidth="1"/>
    <col min="643" max="643" width="61" customWidth="1"/>
    <col min="644" max="644" width="29.46484375" customWidth="1"/>
    <col min="645" max="645" width="2.73046875" customWidth="1"/>
    <col min="647" max="647" width="27.73046875" customWidth="1"/>
    <col min="649" max="649" width="20.46484375" customWidth="1"/>
    <col min="650" max="650" width="11" customWidth="1"/>
    <col min="651" max="651" width="13.19921875" customWidth="1"/>
    <col min="652" max="652" width="12.19921875" customWidth="1"/>
    <col min="896" max="896" width="9.265625" customWidth="1"/>
    <col min="897" max="897" width="9.19921875" customWidth="1"/>
    <col min="898" max="898" width="23.796875" customWidth="1"/>
    <col min="899" max="899" width="61" customWidth="1"/>
    <col min="900" max="900" width="29.46484375" customWidth="1"/>
    <col min="901" max="901" width="2.73046875" customWidth="1"/>
    <col min="903" max="903" width="27.73046875" customWidth="1"/>
    <col min="905" max="905" width="20.46484375" customWidth="1"/>
    <col min="906" max="906" width="11" customWidth="1"/>
    <col min="907" max="907" width="13.19921875" customWidth="1"/>
    <col min="908" max="908" width="12.19921875" customWidth="1"/>
    <col min="1152" max="1152" width="9.265625" customWidth="1"/>
    <col min="1153" max="1153" width="9.19921875" customWidth="1"/>
    <col min="1154" max="1154" width="23.796875" customWidth="1"/>
    <col min="1155" max="1155" width="61" customWidth="1"/>
    <col min="1156" max="1156" width="29.46484375" customWidth="1"/>
    <col min="1157" max="1157" width="2.73046875" customWidth="1"/>
    <col min="1159" max="1159" width="27.73046875" customWidth="1"/>
    <col min="1161" max="1161" width="20.46484375" customWidth="1"/>
    <col min="1162" max="1162" width="11" customWidth="1"/>
    <col min="1163" max="1163" width="13.19921875" customWidth="1"/>
    <col min="1164" max="1164" width="12.19921875" customWidth="1"/>
    <col min="1408" max="1408" width="9.265625" customWidth="1"/>
    <col min="1409" max="1409" width="9.19921875" customWidth="1"/>
    <col min="1410" max="1410" width="23.796875" customWidth="1"/>
    <col min="1411" max="1411" width="61" customWidth="1"/>
    <col min="1412" max="1412" width="29.46484375" customWidth="1"/>
    <col min="1413" max="1413" width="2.73046875" customWidth="1"/>
    <col min="1415" max="1415" width="27.73046875" customWidth="1"/>
    <col min="1417" max="1417" width="20.46484375" customWidth="1"/>
    <col min="1418" max="1418" width="11" customWidth="1"/>
    <col min="1419" max="1419" width="13.19921875" customWidth="1"/>
    <col min="1420" max="1420" width="12.19921875" customWidth="1"/>
    <col min="1664" max="1664" width="9.265625" customWidth="1"/>
    <col min="1665" max="1665" width="9.19921875" customWidth="1"/>
    <col min="1666" max="1666" width="23.796875" customWidth="1"/>
    <col min="1667" max="1667" width="61" customWidth="1"/>
    <col min="1668" max="1668" width="29.46484375" customWidth="1"/>
    <col min="1669" max="1669" width="2.73046875" customWidth="1"/>
    <col min="1671" max="1671" width="27.73046875" customWidth="1"/>
    <col min="1673" max="1673" width="20.46484375" customWidth="1"/>
    <col min="1674" max="1674" width="11" customWidth="1"/>
    <col min="1675" max="1675" width="13.19921875" customWidth="1"/>
    <col min="1676" max="1676" width="12.19921875" customWidth="1"/>
    <col min="1920" max="1920" width="9.265625" customWidth="1"/>
    <col min="1921" max="1921" width="9.19921875" customWidth="1"/>
    <col min="1922" max="1922" width="23.796875" customWidth="1"/>
    <col min="1923" max="1923" width="61" customWidth="1"/>
    <col min="1924" max="1924" width="29.46484375" customWidth="1"/>
    <col min="1925" max="1925" width="2.73046875" customWidth="1"/>
    <col min="1927" max="1927" width="27.73046875" customWidth="1"/>
    <col min="1929" max="1929" width="20.46484375" customWidth="1"/>
    <col min="1930" max="1930" width="11" customWidth="1"/>
    <col min="1931" max="1931" width="13.19921875" customWidth="1"/>
    <col min="1932" max="1932" width="12.19921875" customWidth="1"/>
    <col min="2176" max="2176" width="9.265625" customWidth="1"/>
    <col min="2177" max="2177" width="9.19921875" customWidth="1"/>
    <col min="2178" max="2178" width="23.796875" customWidth="1"/>
    <col min="2179" max="2179" width="61" customWidth="1"/>
    <col min="2180" max="2180" width="29.46484375" customWidth="1"/>
    <col min="2181" max="2181" width="2.73046875" customWidth="1"/>
    <col min="2183" max="2183" width="27.73046875" customWidth="1"/>
    <col min="2185" max="2185" width="20.46484375" customWidth="1"/>
    <col min="2186" max="2186" width="11" customWidth="1"/>
    <col min="2187" max="2187" width="13.19921875" customWidth="1"/>
    <col min="2188" max="2188" width="12.19921875" customWidth="1"/>
    <col min="2432" max="2432" width="9.265625" customWidth="1"/>
    <col min="2433" max="2433" width="9.19921875" customWidth="1"/>
    <col min="2434" max="2434" width="23.796875" customWidth="1"/>
    <col min="2435" max="2435" width="61" customWidth="1"/>
    <col min="2436" max="2436" width="29.46484375" customWidth="1"/>
    <col min="2437" max="2437" width="2.73046875" customWidth="1"/>
    <col min="2439" max="2439" width="27.73046875" customWidth="1"/>
    <col min="2441" max="2441" width="20.46484375" customWidth="1"/>
    <col min="2442" max="2442" width="11" customWidth="1"/>
    <col min="2443" max="2443" width="13.19921875" customWidth="1"/>
    <col min="2444" max="2444" width="12.19921875" customWidth="1"/>
    <col min="2688" max="2688" width="9.265625" customWidth="1"/>
    <col min="2689" max="2689" width="9.19921875" customWidth="1"/>
    <col min="2690" max="2690" width="23.796875" customWidth="1"/>
    <col min="2691" max="2691" width="61" customWidth="1"/>
    <col min="2692" max="2692" width="29.46484375" customWidth="1"/>
    <col min="2693" max="2693" width="2.73046875" customWidth="1"/>
    <col min="2695" max="2695" width="27.73046875" customWidth="1"/>
    <col min="2697" max="2697" width="20.46484375" customWidth="1"/>
    <col min="2698" max="2698" width="11" customWidth="1"/>
    <col min="2699" max="2699" width="13.19921875" customWidth="1"/>
    <col min="2700" max="2700" width="12.19921875" customWidth="1"/>
    <col min="2944" max="2944" width="9.265625" customWidth="1"/>
    <col min="2945" max="2945" width="9.19921875" customWidth="1"/>
    <col min="2946" max="2946" width="23.796875" customWidth="1"/>
    <col min="2947" max="2947" width="61" customWidth="1"/>
    <col min="2948" max="2948" width="29.46484375" customWidth="1"/>
    <col min="2949" max="2949" width="2.73046875" customWidth="1"/>
    <col min="2951" max="2951" width="27.73046875" customWidth="1"/>
    <col min="2953" max="2953" width="20.46484375" customWidth="1"/>
    <col min="2954" max="2954" width="11" customWidth="1"/>
    <col min="2955" max="2955" width="13.19921875" customWidth="1"/>
    <col min="2956" max="2956" width="12.19921875" customWidth="1"/>
    <col min="3200" max="3200" width="9.265625" customWidth="1"/>
    <col min="3201" max="3201" width="9.19921875" customWidth="1"/>
    <col min="3202" max="3202" width="23.796875" customWidth="1"/>
    <col min="3203" max="3203" width="61" customWidth="1"/>
    <col min="3204" max="3204" width="29.46484375" customWidth="1"/>
    <col min="3205" max="3205" width="2.73046875" customWidth="1"/>
    <col min="3207" max="3207" width="27.73046875" customWidth="1"/>
    <col min="3209" max="3209" width="20.46484375" customWidth="1"/>
    <col min="3210" max="3210" width="11" customWidth="1"/>
    <col min="3211" max="3211" width="13.19921875" customWidth="1"/>
    <col min="3212" max="3212" width="12.19921875" customWidth="1"/>
    <col min="3456" max="3456" width="9.265625" customWidth="1"/>
    <col min="3457" max="3457" width="9.19921875" customWidth="1"/>
    <col min="3458" max="3458" width="23.796875" customWidth="1"/>
    <col min="3459" max="3459" width="61" customWidth="1"/>
    <col min="3460" max="3460" width="29.46484375" customWidth="1"/>
    <col min="3461" max="3461" width="2.73046875" customWidth="1"/>
    <col min="3463" max="3463" width="27.73046875" customWidth="1"/>
    <col min="3465" max="3465" width="20.46484375" customWidth="1"/>
    <col min="3466" max="3466" width="11" customWidth="1"/>
    <col min="3467" max="3467" width="13.19921875" customWidth="1"/>
    <col min="3468" max="3468" width="12.19921875" customWidth="1"/>
    <col min="3712" max="3712" width="9.265625" customWidth="1"/>
    <col min="3713" max="3713" width="9.19921875" customWidth="1"/>
    <col min="3714" max="3714" width="23.796875" customWidth="1"/>
    <col min="3715" max="3715" width="61" customWidth="1"/>
    <col min="3716" max="3716" width="29.46484375" customWidth="1"/>
    <col min="3717" max="3717" width="2.73046875" customWidth="1"/>
    <col min="3719" max="3719" width="27.73046875" customWidth="1"/>
    <col min="3721" max="3721" width="20.46484375" customWidth="1"/>
    <col min="3722" max="3722" width="11" customWidth="1"/>
    <col min="3723" max="3723" width="13.19921875" customWidth="1"/>
    <col min="3724" max="3724" width="12.19921875" customWidth="1"/>
    <col min="3968" max="3968" width="9.265625" customWidth="1"/>
    <col min="3969" max="3969" width="9.19921875" customWidth="1"/>
    <col min="3970" max="3970" width="23.796875" customWidth="1"/>
    <col min="3971" max="3971" width="61" customWidth="1"/>
    <col min="3972" max="3972" width="29.46484375" customWidth="1"/>
    <col min="3973" max="3973" width="2.73046875" customWidth="1"/>
    <col min="3975" max="3975" width="27.73046875" customWidth="1"/>
    <col min="3977" max="3977" width="20.46484375" customWidth="1"/>
    <col min="3978" max="3978" width="11" customWidth="1"/>
    <col min="3979" max="3979" width="13.19921875" customWidth="1"/>
    <col min="3980" max="3980" width="12.19921875" customWidth="1"/>
    <col min="4224" max="4224" width="9.265625" customWidth="1"/>
    <col min="4225" max="4225" width="9.19921875" customWidth="1"/>
    <col min="4226" max="4226" width="23.796875" customWidth="1"/>
    <col min="4227" max="4227" width="61" customWidth="1"/>
    <col min="4228" max="4228" width="29.46484375" customWidth="1"/>
    <col min="4229" max="4229" width="2.73046875" customWidth="1"/>
    <col min="4231" max="4231" width="27.73046875" customWidth="1"/>
    <col min="4233" max="4233" width="20.46484375" customWidth="1"/>
    <col min="4234" max="4234" width="11" customWidth="1"/>
    <col min="4235" max="4235" width="13.19921875" customWidth="1"/>
    <col min="4236" max="4236" width="12.19921875" customWidth="1"/>
    <col min="4480" max="4480" width="9.265625" customWidth="1"/>
    <col min="4481" max="4481" width="9.19921875" customWidth="1"/>
    <col min="4482" max="4482" width="23.796875" customWidth="1"/>
    <col min="4483" max="4483" width="61" customWidth="1"/>
    <col min="4484" max="4484" width="29.46484375" customWidth="1"/>
    <col min="4485" max="4485" width="2.73046875" customWidth="1"/>
    <col min="4487" max="4487" width="27.73046875" customWidth="1"/>
    <col min="4489" max="4489" width="20.46484375" customWidth="1"/>
    <col min="4490" max="4490" width="11" customWidth="1"/>
    <col min="4491" max="4491" width="13.19921875" customWidth="1"/>
    <col min="4492" max="4492" width="12.19921875" customWidth="1"/>
    <col min="4736" max="4736" width="9.265625" customWidth="1"/>
    <col min="4737" max="4737" width="9.19921875" customWidth="1"/>
    <col min="4738" max="4738" width="23.796875" customWidth="1"/>
    <col min="4739" max="4739" width="61" customWidth="1"/>
    <col min="4740" max="4740" width="29.46484375" customWidth="1"/>
    <col min="4741" max="4741" width="2.73046875" customWidth="1"/>
    <col min="4743" max="4743" width="27.73046875" customWidth="1"/>
    <col min="4745" max="4745" width="20.46484375" customWidth="1"/>
    <col min="4746" max="4746" width="11" customWidth="1"/>
    <col min="4747" max="4747" width="13.19921875" customWidth="1"/>
    <col min="4748" max="4748" width="12.19921875" customWidth="1"/>
    <col min="4992" max="4992" width="9.265625" customWidth="1"/>
    <col min="4993" max="4993" width="9.19921875" customWidth="1"/>
    <col min="4994" max="4994" width="23.796875" customWidth="1"/>
    <col min="4995" max="4995" width="61" customWidth="1"/>
    <col min="4996" max="4996" width="29.46484375" customWidth="1"/>
    <col min="4997" max="4997" width="2.73046875" customWidth="1"/>
    <col min="4999" max="4999" width="27.73046875" customWidth="1"/>
    <col min="5001" max="5001" width="20.46484375" customWidth="1"/>
    <col min="5002" max="5002" width="11" customWidth="1"/>
    <col min="5003" max="5003" width="13.19921875" customWidth="1"/>
    <col min="5004" max="5004" width="12.19921875" customWidth="1"/>
    <col min="5248" max="5248" width="9.265625" customWidth="1"/>
    <col min="5249" max="5249" width="9.19921875" customWidth="1"/>
    <col min="5250" max="5250" width="23.796875" customWidth="1"/>
    <col min="5251" max="5251" width="61" customWidth="1"/>
    <col min="5252" max="5252" width="29.46484375" customWidth="1"/>
    <col min="5253" max="5253" width="2.73046875" customWidth="1"/>
    <col min="5255" max="5255" width="27.73046875" customWidth="1"/>
    <col min="5257" max="5257" width="20.46484375" customWidth="1"/>
    <col min="5258" max="5258" width="11" customWidth="1"/>
    <col min="5259" max="5259" width="13.19921875" customWidth="1"/>
    <col min="5260" max="5260" width="12.19921875" customWidth="1"/>
    <col min="5504" max="5504" width="9.265625" customWidth="1"/>
    <col min="5505" max="5505" width="9.19921875" customWidth="1"/>
    <col min="5506" max="5506" width="23.796875" customWidth="1"/>
    <col min="5507" max="5507" width="61" customWidth="1"/>
    <col min="5508" max="5508" width="29.46484375" customWidth="1"/>
    <col min="5509" max="5509" width="2.73046875" customWidth="1"/>
    <col min="5511" max="5511" width="27.73046875" customWidth="1"/>
    <col min="5513" max="5513" width="20.46484375" customWidth="1"/>
    <col min="5514" max="5514" width="11" customWidth="1"/>
    <col min="5515" max="5515" width="13.19921875" customWidth="1"/>
    <col min="5516" max="5516" width="12.19921875" customWidth="1"/>
    <col min="5760" max="5760" width="9.265625" customWidth="1"/>
    <col min="5761" max="5761" width="9.19921875" customWidth="1"/>
    <col min="5762" max="5762" width="23.796875" customWidth="1"/>
    <col min="5763" max="5763" width="61" customWidth="1"/>
    <col min="5764" max="5764" width="29.46484375" customWidth="1"/>
    <col min="5765" max="5765" width="2.73046875" customWidth="1"/>
    <col min="5767" max="5767" width="27.73046875" customWidth="1"/>
    <col min="5769" max="5769" width="20.46484375" customWidth="1"/>
    <col min="5770" max="5770" width="11" customWidth="1"/>
    <col min="5771" max="5771" width="13.19921875" customWidth="1"/>
    <col min="5772" max="5772" width="12.19921875" customWidth="1"/>
    <col min="6016" max="6016" width="9.265625" customWidth="1"/>
    <col min="6017" max="6017" width="9.19921875" customWidth="1"/>
    <col min="6018" max="6018" width="23.796875" customWidth="1"/>
    <col min="6019" max="6019" width="61" customWidth="1"/>
    <col min="6020" max="6020" width="29.46484375" customWidth="1"/>
    <col min="6021" max="6021" width="2.73046875" customWidth="1"/>
    <col min="6023" max="6023" width="27.73046875" customWidth="1"/>
    <col min="6025" max="6025" width="20.46484375" customWidth="1"/>
    <col min="6026" max="6026" width="11" customWidth="1"/>
    <col min="6027" max="6027" width="13.19921875" customWidth="1"/>
    <col min="6028" max="6028" width="12.19921875" customWidth="1"/>
    <col min="6272" max="6272" width="9.265625" customWidth="1"/>
    <col min="6273" max="6273" width="9.19921875" customWidth="1"/>
    <col min="6274" max="6274" width="23.796875" customWidth="1"/>
    <col min="6275" max="6275" width="61" customWidth="1"/>
    <col min="6276" max="6276" width="29.46484375" customWidth="1"/>
    <col min="6277" max="6277" width="2.73046875" customWidth="1"/>
    <col min="6279" max="6279" width="27.73046875" customWidth="1"/>
    <col min="6281" max="6281" width="20.46484375" customWidth="1"/>
    <col min="6282" max="6282" width="11" customWidth="1"/>
    <col min="6283" max="6283" width="13.19921875" customWidth="1"/>
    <col min="6284" max="6284" width="12.19921875" customWidth="1"/>
    <col min="6528" max="6528" width="9.265625" customWidth="1"/>
    <col min="6529" max="6529" width="9.19921875" customWidth="1"/>
    <col min="6530" max="6530" width="23.796875" customWidth="1"/>
    <col min="6531" max="6531" width="61" customWidth="1"/>
    <col min="6532" max="6532" width="29.46484375" customWidth="1"/>
    <col min="6533" max="6533" width="2.73046875" customWidth="1"/>
    <col min="6535" max="6535" width="27.73046875" customWidth="1"/>
    <col min="6537" max="6537" width="20.46484375" customWidth="1"/>
    <col min="6538" max="6538" width="11" customWidth="1"/>
    <col min="6539" max="6539" width="13.19921875" customWidth="1"/>
    <col min="6540" max="6540" width="12.19921875" customWidth="1"/>
    <col min="6784" max="6784" width="9.265625" customWidth="1"/>
    <col min="6785" max="6785" width="9.19921875" customWidth="1"/>
    <col min="6786" max="6786" width="23.796875" customWidth="1"/>
    <col min="6787" max="6787" width="61" customWidth="1"/>
    <col min="6788" max="6788" width="29.46484375" customWidth="1"/>
    <col min="6789" max="6789" width="2.73046875" customWidth="1"/>
    <col min="6791" max="6791" width="27.73046875" customWidth="1"/>
    <col min="6793" max="6793" width="20.46484375" customWidth="1"/>
    <col min="6794" max="6794" width="11" customWidth="1"/>
    <col min="6795" max="6795" width="13.19921875" customWidth="1"/>
    <col min="6796" max="6796" width="12.19921875" customWidth="1"/>
    <col min="7040" max="7040" width="9.265625" customWidth="1"/>
    <col min="7041" max="7041" width="9.19921875" customWidth="1"/>
    <col min="7042" max="7042" width="23.796875" customWidth="1"/>
    <col min="7043" max="7043" width="61" customWidth="1"/>
    <col min="7044" max="7044" width="29.46484375" customWidth="1"/>
    <col min="7045" max="7045" width="2.73046875" customWidth="1"/>
    <col min="7047" max="7047" width="27.73046875" customWidth="1"/>
    <col min="7049" max="7049" width="20.46484375" customWidth="1"/>
    <col min="7050" max="7050" width="11" customWidth="1"/>
    <col min="7051" max="7051" width="13.19921875" customWidth="1"/>
    <col min="7052" max="7052" width="12.19921875" customWidth="1"/>
    <col min="7296" max="7296" width="9.265625" customWidth="1"/>
    <col min="7297" max="7297" width="9.19921875" customWidth="1"/>
    <col min="7298" max="7298" width="23.796875" customWidth="1"/>
    <col min="7299" max="7299" width="61" customWidth="1"/>
    <col min="7300" max="7300" width="29.46484375" customWidth="1"/>
    <col min="7301" max="7301" width="2.73046875" customWidth="1"/>
    <col min="7303" max="7303" width="27.73046875" customWidth="1"/>
    <col min="7305" max="7305" width="20.46484375" customWidth="1"/>
    <col min="7306" max="7306" width="11" customWidth="1"/>
    <col min="7307" max="7307" width="13.19921875" customWidth="1"/>
    <col min="7308" max="7308" width="12.19921875" customWidth="1"/>
    <col min="7552" max="7552" width="9.265625" customWidth="1"/>
    <col min="7553" max="7553" width="9.19921875" customWidth="1"/>
    <col min="7554" max="7554" width="23.796875" customWidth="1"/>
    <col min="7555" max="7555" width="61" customWidth="1"/>
    <col min="7556" max="7556" width="29.46484375" customWidth="1"/>
    <col min="7557" max="7557" width="2.73046875" customWidth="1"/>
    <col min="7559" max="7559" width="27.73046875" customWidth="1"/>
    <col min="7561" max="7561" width="20.46484375" customWidth="1"/>
    <col min="7562" max="7562" width="11" customWidth="1"/>
    <col min="7563" max="7563" width="13.19921875" customWidth="1"/>
    <col min="7564" max="7564" width="12.19921875" customWidth="1"/>
    <col min="7808" max="7808" width="9.265625" customWidth="1"/>
    <col min="7809" max="7809" width="9.19921875" customWidth="1"/>
    <col min="7810" max="7810" width="23.796875" customWidth="1"/>
    <col min="7811" max="7811" width="61" customWidth="1"/>
    <col min="7812" max="7812" width="29.46484375" customWidth="1"/>
    <col min="7813" max="7813" width="2.73046875" customWidth="1"/>
    <col min="7815" max="7815" width="27.73046875" customWidth="1"/>
    <col min="7817" max="7817" width="20.46484375" customWidth="1"/>
    <col min="7818" max="7818" width="11" customWidth="1"/>
    <col min="7819" max="7819" width="13.19921875" customWidth="1"/>
    <col min="7820" max="7820" width="12.19921875" customWidth="1"/>
    <col min="8064" max="8064" width="9.265625" customWidth="1"/>
    <col min="8065" max="8065" width="9.19921875" customWidth="1"/>
    <col min="8066" max="8066" width="23.796875" customWidth="1"/>
    <col min="8067" max="8067" width="61" customWidth="1"/>
    <col min="8068" max="8068" width="29.46484375" customWidth="1"/>
    <col min="8069" max="8069" width="2.73046875" customWidth="1"/>
    <col min="8071" max="8071" width="27.73046875" customWidth="1"/>
    <col min="8073" max="8073" width="20.46484375" customWidth="1"/>
    <col min="8074" max="8074" width="11" customWidth="1"/>
    <col min="8075" max="8075" width="13.19921875" customWidth="1"/>
    <col min="8076" max="8076" width="12.19921875" customWidth="1"/>
    <col min="8320" max="8320" width="9.265625" customWidth="1"/>
    <col min="8321" max="8321" width="9.19921875" customWidth="1"/>
    <col min="8322" max="8322" width="23.796875" customWidth="1"/>
    <col min="8323" max="8323" width="61" customWidth="1"/>
    <col min="8324" max="8324" width="29.46484375" customWidth="1"/>
    <col min="8325" max="8325" width="2.73046875" customWidth="1"/>
    <col min="8327" max="8327" width="27.73046875" customWidth="1"/>
    <col min="8329" max="8329" width="20.46484375" customWidth="1"/>
    <col min="8330" max="8330" width="11" customWidth="1"/>
    <col min="8331" max="8331" width="13.19921875" customWidth="1"/>
    <col min="8332" max="8332" width="12.19921875" customWidth="1"/>
    <col min="8576" max="8576" width="9.265625" customWidth="1"/>
    <col min="8577" max="8577" width="9.19921875" customWidth="1"/>
    <col min="8578" max="8578" width="23.796875" customWidth="1"/>
    <col min="8579" max="8579" width="61" customWidth="1"/>
    <col min="8580" max="8580" width="29.46484375" customWidth="1"/>
    <col min="8581" max="8581" width="2.73046875" customWidth="1"/>
    <col min="8583" max="8583" width="27.73046875" customWidth="1"/>
    <col min="8585" max="8585" width="20.46484375" customWidth="1"/>
    <col min="8586" max="8586" width="11" customWidth="1"/>
    <col min="8587" max="8587" width="13.19921875" customWidth="1"/>
    <col min="8588" max="8588" width="12.19921875" customWidth="1"/>
    <col min="8832" max="8832" width="9.265625" customWidth="1"/>
    <col min="8833" max="8833" width="9.19921875" customWidth="1"/>
    <col min="8834" max="8834" width="23.796875" customWidth="1"/>
    <col min="8835" max="8835" width="61" customWidth="1"/>
    <col min="8836" max="8836" width="29.46484375" customWidth="1"/>
    <col min="8837" max="8837" width="2.73046875" customWidth="1"/>
    <col min="8839" max="8839" width="27.73046875" customWidth="1"/>
    <col min="8841" max="8841" width="20.46484375" customWidth="1"/>
    <col min="8842" max="8842" width="11" customWidth="1"/>
    <col min="8843" max="8843" width="13.19921875" customWidth="1"/>
    <col min="8844" max="8844" width="12.19921875" customWidth="1"/>
    <col min="9088" max="9088" width="9.265625" customWidth="1"/>
    <col min="9089" max="9089" width="9.19921875" customWidth="1"/>
    <col min="9090" max="9090" width="23.796875" customWidth="1"/>
    <col min="9091" max="9091" width="61" customWidth="1"/>
    <col min="9092" max="9092" width="29.46484375" customWidth="1"/>
    <col min="9093" max="9093" width="2.73046875" customWidth="1"/>
    <col min="9095" max="9095" width="27.73046875" customWidth="1"/>
    <col min="9097" max="9097" width="20.46484375" customWidth="1"/>
    <col min="9098" max="9098" width="11" customWidth="1"/>
    <col min="9099" max="9099" width="13.19921875" customWidth="1"/>
    <col min="9100" max="9100" width="12.19921875" customWidth="1"/>
    <col min="9344" max="9344" width="9.265625" customWidth="1"/>
    <col min="9345" max="9345" width="9.19921875" customWidth="1"/>
    <col min="9346" max="9346" width="23.796875" customWidth="1"/>
    <col min="9347" max="9347" width="61" customWidth="1"/>
    <col min="9348" max="9348" width="29.46484375" customWidth="1"/>
    <col min="9349" max="9349" width="2.73046875" customWidth="1"/>
    <col min="9351" max="9351" width="27.73046875" customWidth="1"/>
    <col min="9353" max="9353" width="20.46484375" customWidth="1"/>
    <col min="9354" max="9354" width="11" customWidth="1"/>
    <col min="9355" max="9355" width="13.19921875" customWidth="1"/>
    <col min="9356" max="9356" width="12.19921875" customWidth="1"/>
    <col min="9600" max="9600" width="9.265625" customWidth="1"/>
    <col min="9601" max="9601" width="9.19921875" customWidth="1"/>
    <col min="9602" max="9602" width="23.796875" customWidth="1"/>
    <col min="9603" max="9603" width="61" customWidth="1"/>
    <col min="9604" max="9604" width="29.46484375" customWidth="1"/>
    <col min="9605" max="9605" width="2.73046875" customWidth="1"/>
    <col min="9607" max="9607" width="27.73046875" customWidth="1"/>
    <col min="9609" max="9609" width="20.46484375" customWidth="1"/>
    <col min="9610" max="9610" width="11" customWidth="1"/>
    <col min="9611" max="9611" width="13.19921875" customWidth="1"/>
    <col min="9612" max="9612" width="12.19921875" customWidth="1"/>
    <col min="9856" max="9856" width="9.265625" customWidth="1"/>
    <col min="9857" max="9857" width="9.19921875" customWidth="1"/>
    <col min="9858" max="9858" width="23.796875" customWidth="1"/>
    <col min="9859" max="9859" width="61" customWidth="1"/>
    <col min="9860" max="9860" width="29.46484375" customWidth="1"/>
    <col min="9861" max="9861" width="2.73046875" customWidth="1"/>
    <col min="9863" max="9863" width="27.73046875" customWidth="1"/>
    <col min="9865" max="9865" width="20.46484375" customWidth="1"/>
    <col min="9866" max="9866" width="11" customWidth="1"/>
    <col min="9867" max="9867" width="13.19921875" customWidth="1"/>
    <col min="9868" max="9868" width="12.19921875" customWidth="1"/>
    <col min="10112" max="10112" width="9.265625" customWidth="1"/>
    <col min="10113" max="10113" width="9.19921875" customWidth="1"/>
    <col min="10114" max="10114" width="23.796875" customWidth="1"/>
    <col min="10115" max="10115" width="61" customWidth="1"/>
    <col min="10116" max="10116" width="29.46484375" customWidth="1"/>
    <col min="10117" max="10117" width="2.73046875" customWidth="1"/>
    <col min="10119" max="10119" width="27.73046875" customWidth="1"/>
    <col min="10121" max="10121" width="20.46484375" customWidth="1"/>
    <col min="10122" max="10122" width="11" customWidth="1"/>
    <col min="10123" max="10123" width="13.19921875" customWidth="1"/>
    <col min="10124" max="10124" width="12.19921875" customWidth="1"/>
    <col min="10368" max="10368" width="9.265625" customWidth="1"/>
    <col min="10369" max="10369" width="9.19921875" customWidth="1"/>
    <col min="10370" max="10370" width="23.796875" customWidth="1"/>
    <col min="10371" max="10371" width="61" customWidth="1"/>
    <col min="10372" max="10372" width="29.46484375" customWidth="1"/>
    <col min="10373" max="10373" width="2.73046875" customWidth="1"/>
    <col min="10375" max="10375" width="27.73046875" customWidth="1"/>
    <col min="10377" max="10377" width="20.46484375" customWidth="1"/>
    <col min="10378" max="10378" width="11" customWidth="1"/>
    <col min="10379" max="10379" width="13.19921875" customWidth="1"/>
    <col min="10380" max="10380" width="12.19921875" customWidth="1"/>
    <col min="10624" max="10624" width="9.265625" customWidth="1"/>
    <col min="10625" max="10625" width="9.19921875" customWidth="1"/>
    <col min="10626" max="10626" width="23.796875" customWidth="1"/>
    <col min="10627" max="10627" width="61" customWidth="1"/>
    <col min="10628" max="10628" width="29.46484375" customWidth="1"/>
    <col min="10629" max="10629" width="2.73046875" customWidth="1"/>
    <col min="10631" max="10631" width="27.73046875" customWidth="1"/>
    <col min="10633" max="10633" width="20.46484375" customWidth="1"/>
    <col min="10634" max="10634" width="11" customWidth="1"/>
    <col min="10635" max="10635" width="13.19921875" customWidth="1"/>
    <col min="10636" max="10636" width="12.19921875" customWidth="1"/>
    <col min="10880" max="10880" width="9.265625" customWidth="1"/>
    <col min="10881" max="10881" width="9.19921875" customWidth="1"/>
    <col min="10882" max="10882" width="23.796875" customWidth="1"/>
    <col min="10883" max="10883" width="61" customWidth="1"/>
    <col min="10884" max="10884" width="29.46484375" customWidth="1"/>
    <col min="10885" max="10885" width="2.73046875" customWidth="1"/>
    <col min="10887" max="10887" width="27.73046875" customWidth="1"/>
    <col min="10889" max="10889" width="20.46484375" customWidth="1"/>
    <col min="10890" max="10890" width="11" customWidth="1"/>
    <col min="10891" max="10891" width="13.19921875" customWidth="1"/>
    <col min="10892" max="10892" width="12.19921875" customWidth="1"/>
    <col min="11136" max="11136" width="9.265625" customWidth="1"/>
    <col min="11137" max="11137" width="9.19921875" customWidth="1"/>
    <col min="11138" max="11138" width="23.796875" customWidth="1"/>
    <col min="11139" max="11139" width="61" customWidth="1"/>
    <col min="11140" max="11140" width="29.46484375" customWidth="1"/>
    <col min="11141" max="11141" width="2.73046875" customWidth="1"/>
    <col min="11143" max="11143" width="27.73046875" customWidth="1"/>
    <col min="11145" max="11145" width="20.46484375" customWidth="1"/>
    <col min="11146" max="11146" width="11" customWidth="1"/>
    <col min="11147" max="11147" width="13.19921875" customWidth="1"/>
    <col min="11148" max="11148" width="12.19921875" customWidth="1"/>
    <col min="11392" max="11392" width="9.265625" customWidth="1"/>
    <col min="11393" max="11393" width="9.19921875" customWidth="1"/>
    <col min="11394" max="11394" width="23.796875" customWidth="1"/>
    <col min="11395" max="11395" width="61" customWidth="1"/>
    <col min="11396" max="11396" width="29.46484375" customWidth="1"/>
    <col min="11397" max="11397" width="2.73046875" customWidth="1"/>
    <col min="11399" max="11399" width="27.73046875" customWidth="1"/>
    <col min="11401" max="11401" width="20.46484375" customWidth="1"/>
    <col min="11402" max="11402" width="11" customWidth="1"/>
    <col min="11403" max="11403" width="13.19921875" customWidth="1"/>
    <col min="11404" max="11404" width="12.19921875" customWidth="1"/>
    <col min="11648" max="11648" width="9.265625" customWidth="1"/>
    <col min="11649" max="11649" width="9.19921875" customWidth="1"/>
    <col min="11650" max="11650" width="23.796875" customWidth="1"/>
    <col min="11651" max="11651" width="61" customWidth="1"/>
    <col min="11652" max="11652" width="29.46484375" customWidth="1"/>
    <col min="11653" max="11653" width="2.73046875" customWidth="1"/>
    <col min="11655" max="11655" width="27.73046875" customWidth="1"/>
    <col min="11657" max="11657" width="20.46484375" customWidth="1"/>
    <col min="11658" max="11658" width="11" customWidth="1"/>
    <col min="11659" max="11659" width="13.19921875" customWidth="1"/>
    <col min="11660" max="11660" width="12.19921875" customWidth="1"/>
    <col min="11904" max="11904" width="9.265625" customWidth="1"/>
    <col min="11905" max="11905" width="9.19921875" customWidth="1"/>
    <col min="11906" max="11906" width="23.796875" customWidth="1"/>
    <col min="11907" max="11907" width="61" customWidth="1"/>
    <col min="11908" max="11908" width="29.46484375" customWidth="1"/>
    <col min="11909" max="11909" width="2.73046875" customWidth="1"/>
    <col min="11911" max="11911" width="27.73046875" customWidth="1"/>
    <col min="11913" max="11913" width="20.46484375" customWidth="1"/>
    <col min="11914" max="11914" width="11" customWidth="1"/>
    <col min="11915" max="11915" width="13.19921875" customWidth="1"/>
    <col min="11916" max="11916" width="12.19921875" customWidth="1"/>
    <col min="12160" max="12160" width="9.265625" customWidth="1"/>
    <col min="12161" max="12161" width="9.19921875" customWidth="1"/>
    <col min="12162" max="12162" width="23.796875" customWidth="1"/>
    <col min="12163" max="12163" width="61" customWidth="1"/>
    <col min="12164" max="12164" width="29.46484375" customWidth="1"/>
    <col min="12165" max="12165" width="2.73046875" customWidth="1"/>
    <col min="12167" max="12167" width="27.73046875" customWidth="1"/>
    <col min="12169" max="12169" width="20.46484375" customWidth="1"/>
    <col min="12170" max="12170" width="11" customWidth="1"/>
    <col min="12171" max="12171" width="13.19921875" customWidth="1"/>
    <col min="12172" max="12172" width="12.19921875" customWidth="1"/>
    <col min="12416" max="12416" width="9.265625" customWidth="1"/>
    <col min="12417" max="12417" width="9.19921875" customWidth="1"/>
    <col min="12418" max="12418" width="23.796875" customWidth="1"/>
    <col min="12419" max="12419" width="61" customWidth="1"/>
    <col min="12420" max="12420" width="29.46484375" customWidth="1"/>
    <col min="12421" max="12421" width="2.73046875" customWidth="1"/>
    <col min="12423" max="12423" width="27.73046875" customWidth="1"/>
    <col min="12425" max="12425" width="20.46484375" customWidth="1"/>
    <col min="12426" max="12426" width="11" customWidth="1"/>
    <col min="12427" max="12427" width="13.19921875" customWidth="1"/>
    <col min="12428" max="12428" width="12.19921875" customWidth="1"/>
    <col min="12672" max="12672" width="9.265625" customWidth="1"/>
    <col min="12673" max="12673" width="9.19921875" customWidth="1"/>
    <col min="12674" max="12674" width="23.796875" customWidth="1"/>
    <col min="12675" max="12675" width="61" customWidth="1"/>
    <col min="12676" max="12676" width="29.46484375" customWidth="1"/>
    <col min="12677" max="12677" width="2.73046875" customWidth="1"/>
    <col min="12679" max="12679" width="27.73046875" customWidth="1"/>
    <col min="12681" max="12681" width="20.46484375" customWidth="1"/>
    <col min="12682" max="12682" width="11" customWidth="1"/>
    <col min="12683" max="12683" width="13.19921875" customWidth="1"/>
    <col min="12684" max="12684" width="12.19921875" customWidth="1"/>
    <col min="12928" max="12928" width="9.265625" customWidth="1"/>
    <col min="12929" max="12929" width="9.19921875" customWidth="1"/>
    <col min="12930" max="12930" width="23.796875" customWidth="1"/>
    <col min="12931" max="12931" width="61" customWidth="1"/>
    <col min="12932" max="12932" width="29.46484375" customWidth="1"/>
    <col min="12933" max="12933" width="2.73046875" customWidth="1"/>
    <col min="12935" max="12935" width="27.73046875" customWidth="1"/>
    <col min="12937" max="12937" width="20.46484375" customWidth="1"/>
    <col min="12938" max="12938" width="11" customWidth="1"/>
    <col min="12939" max="12939" width="13.19921875" customWidth="1"/>
    <col min="12940" max="12940" width="12.19921875" customWidth="1"/>
    <col min="13184" max="13184" width="9.265625" customWidth="1"/>
    <col min="13185" max="13185" width="9.19921875" customWidth="1"/>
    <col min="13186" max="13186" width="23.796875" customWidth="1"/>
    <col min="13187" max="13187" width="61" customWidth="1"/>
    <col min="13188" max="13188" width="29.46484375" customWidth="1"/>
    <col min="13189" max="13189" width="2.73046875" customWidth="1"/>
    <col min="13191" max="13191" width="27.73046875" customWidth="1"/>
    <col min="13193" max="13193" width="20.46484375" customWidth="1"/>
    <col min="13194" max="13194" width="11" customWidth="1"/>
    <col min="13195" max="13195" width="13.19921875" customWidth="1"/>
    <col min="13196" max="13196" width="12.19921875" customWidth="1"/>
    <col min="13440" max="13440" width="9.265625" customWidth="1"/>
    <col min="13441" max="13441" width="9.19921875" customWidth="1"/>
    <col min="13442" max="13442" width="23.796875" customWidth="1"/>
    <col min="13443" max="13443" width="61" customWidth="1"/>
    <col min="13444" max="13444" width="29.46484375" customWidth="1"/>
    <col min="13445" max="13445" width="2.73046875" customWidth="1"/>
    <col min="13447" max="13447" width="27.73046875" customWidth="1"/>
    <col min="13449" max="13449" width="20.46484375" customWidth="1"/>
    <col min="13450" max="13450" width="11" customWidth="1"/>
    <col min="13451" max="13451" width="13.19921875" customWidth="1"/>
    <col min="13452" max="13452" width="12.19921875" customWidth="1"/>
    <col min="13696" max="13696" width="9.265625" customWidth="1"/>
    <col min="13697" max="13697" width="9.19921875" customWidth="1"/>
    <col min="13698" max="13698" width="23.796875" customWidth="1"/>
    <col min="13699" max="13699" width="61" customWidth="1"/>
    <col min="13700" max="13700" width="29.46484375" customWidth="1"/>
    <col min="13701" max="13701" width="2.73046875" customWidth="1"/>
    <col min="13703" max="13703" width="27.73046875" customWidth="1"/>
    <col min="13705" max="13705" width="20.46484375" customWidth="1"/>
    <col min="13706" max="13706" width="11" customWidth="1"/>
    <col min="13707" max="13707" width="13.19921875" customWidth="1"/>
    <col min="13708" max="13708" width="12.19921875" customWidth="1"/>
    <col min="13952" max="13952" width="9.265625" customWidth="1"/>
    <col min="13953" max="13953" width="9.19921875" customWidth="1"/>
    <col min="13954" max="13954" width="23.796875" customWidth="1"/>
    <col min="13955" max="13955" width="61" customWidth="1"/>
    <col min="13956" max="13956" width="29.46484375" customWidth="1"/>
    <col min="13957" max="13957" width="2.73046875" customWidth="1"/>
    <col min="13959" max="13959" width="27.73046875" customWidth="1"/>
    <col min="13961" max="13961" width="20.46484375" customWidth="1"/>
    <col min="13962" max="13962" width="11" customWidth="1"/>
    <col min="13963" max="13963" width="13.19921875" customWidth="1"/>
    <col min="13964" max="13964" width="12.19921875" customWidth="1"/>
    <col min="14208" max="14208" width="9.265625" customWidth="1"/>
    <col min="14209" max="14209" width="9.19921875" customWidth="1"/>
    <col min="14210" max="14210" width="23.796875" customWidth="1"/>
    <col min="14211" max="14211" width="61" customWidth="1"/>
    <col min="14212" max="14212" width="29.46484375" customWidth="1"/>
    <col min="14213" max="14213" width="2.73046875" customWidth="1"/>
    <col min="14215" max="14215" width="27.73046875" customWidth="1"/>
    <col min="14217" max="14217" width="20.46484375" customWidth="1"/>
    <col min="14218" max="14218" width="11" customWidth="1"/>
    <col min="14219" max="14219" width="13.19921875" customWidth="1"/>
    <col min="14220" max="14220" width="12.19921875" customWidth="1"/>
    <col min="14464" max="14464" width="9.265625" customWidth="1"/>
    <col min="14465" max="14465" width="9.19921875" customWidth="1"/>
    <col min="14466" max="14466" width="23.796875" customWidth="1"/>
    <col min="14467" max="14467" width="61" customWidth="1"/>
    <col min="14468" max="14468" width="29.46484375" customWidth="1"/>
    <col min="14469" max="14469" width="2.73046875" customWidth="1"/>
    <col min="14471" max="14471" width="27.73046875" customWidth="1"/>
    <col min="14473" max="14473" width="20.46484375" customWidth="1"/>
    <col min="14474" max="14474" width="11" customWidth="1"/>
    <col min="14475" max="14475" width="13.19921875" customWidth="1"/>
    <col min="14476" max="14476" width="12.19921875" customWidth="1"/>
    <col min="14720" max="14720" width="9.265625" customWidth="1"/>
    <col min="14721" max="14721" width="9.19921875" customWidth="1"/>
    <col min="14722" max="14722" width="23.796875" customWidth="1"/>
    <col min="14723" max="14723" width="61" customWidth="1"/>
    <col min="14724" max="14724" width="29.46484375" customWidth="1"/>
    <col min="14725" max="14725" width="2.73046875" customWidth="1"/>
    <col min="14727" max="14727" width="27.73046875" customWidth="1"/>
    <col min="14729" max="14729" width="20.46484375" customWidth="1"/>
    <col min="14730" max="14730" width="11" customWidth="1"/>
    <col min="14731" max="14731" width="13.19921875" customWidth="1"/>
    <col min="14732" max="14732" width="12.19921875" customWidth="1"/>
    <col min="14976" max="14976" width="9.265625" customWidth="1"/>
    <col min="14977" max="14977" width="9.19921875" customWidth="1"/>
    <col min="14978" max="14978" width="23.796875" customWidth="1"/>
    <col min="14979" max="14979" width="61" customWidth="1"/>
    <col min="14980" max="14980" width="29.46484375" customWidth="1"/>
    <col min="14981" max="14981" width="2.73046875" customWidth="1"/>
    <col min="14983" max="14983" width="27.73046875" customWidth="1"/>
    <col min="14985" max="14985" width="20.46484375" customWidth="1"/>
    <col min="14986" max="14986" width="11" customWidth="1"/>
    <col min="14987" max="14987" width="13.19921875" customWidth="1"/>
    <col min="14988" max="14988" width="12.19921875" customWidth="1"/>
    <col min="15232" max="15232" width="9.265625" customWidth="1"/>
    <col min="15233" max="15233" width="9.19921875" customWidth="1"/>
    <col min="15234" max="15234" width="23.796875" customWidth="1"/>
    <col min="15235" max="15235" width="61" customWidth="1"/>
    <col min="15236" max="15236" width="29.46484375" customWidth="1"/>
    <col min="15237" max="15237" width="2.73046875" customWidth="1"/>
    <col min="15239" max="15239" width="27.73046875" customWidth="1"/>
    <col min="15241" max="15241" width="20.46484375" customWidth="1"/>
    <col min="15242" max="15242" width="11" customWidth="1"/>
    <col min="15243" max="15243" width="13.19921875" customWidth="1"/>
    <col min="15244" max="15244" width="12.19921875" customWidth="1"/>
    <col min="15488" max="15488" width="9.265625" customWidth="1"/>
    <col min="15489" max="15489" width="9.19921875" customWidth="1"/>
    <col min="15490" max="15490" width="23.796875" customWidth="1"/>
    <col min="15491" max="15491" width="61" customWidth="1"/>
    <col min="15492" max="15492" width="29.46484375" customWidth="1"/>
    <col min="15493" max="15493" width="2.73046875" customWidth="1"/>
    <col min="15495" max="15495" width="27.73046875" customWidth="1"/>
    <col min="15497" max="15497" width="20.46484375" customWidth="1"/>
    <col min="15498" max="15498" width="11" customWidth="1"/>
    <col min="15499" max="15499" width="13.19921875" customWidth="1"/>
    <col min="15500" max="15500" width="12.19921875" customWidth="1"/>
    <col min="15744" max="15744" width="9.265625" customWidth="1"/>
    <col min="15745" max="15745" width="9.19921875" customWidth="1"/>
    <col min="15746" max="15746" width="23.796875" customWidth="1"/>
    <col min="15747" max="15747" width="61" customWidth="1"/>
    <col min="15748" max="15748" width="29.46484375" customWidth="1"/>
    <col min="15749" max="15749" width="2.73046875" customWidth="1"/>
    <col min="15751" max="15751" width="27.73046875" customWidth="1"/>
    <col min="15753" max="15753" width="20.46484375" customWidth="1"/>
    <col min="15754" max="15754" width="11" customWidth="1"/>
    <col min="15755" max="15755" width="13.19921875" customWidth="1"/>
    <col min="15756" max="15756" width="12.19921875" customWidth="1"/>
    <col min="16000" max="16000" width="9.265625" customWidth="1"/>
    <col min="16001" max="16001" width="9.19921875" customWidth="1"/>
    <col min="16002" max="16002" width="23.796875" customWidth="1"/>
    <col min="16003" max="16003" width="61" customWidth="1"/>
    <col min="16004" max="16004" width="29.46484375" customWidth="1"/>
    <col min="16005" max="16005" width="2.73046875" customWidth="1"/>
    <col min="16007" max="16007" width="27.73046875" customWidth="1"/>
    <col min="16009" max="16009" width="20.46484375" customWidth="1"/>
    <col min="16010" max="16010" width="11" customWidth="1"/>
    <col min="16011" max="16011" width="13.19921875" customWidth="1"/>
    <col min="16012" max="16012" width="12.19921875" customWidth="1"/>
  </cols>
  <sheetData>
    <row r="1" spans="1:4" s="38" customFormat="1" ht="23.25" customHeight="1" x14ac:dyDescent="0.45">
      <c r="A1" s="168" t="s">
        <v>28</v>
      </c>
      <c r="B1" s="169"/>
      <c r="C1" s="169"/>
      <c r="D1" s="170"/>
    </row>
    <row r="2" spans="1:4" s="38" customFormat="1" ht="21" customHeight="1" thickBot="1" x14ac:dyDescent="0.5">
      <c r="A2" s="171" t="s">
        <v>29</v>
      </c>
      <c r="B2" s="172"/>
      <c r="C2" s="172"/>
      <c r="D2" s="173"/>
    </row>
    <row r="3" spans="1:4" ht="23.25" customHeight="1" thickBot="1" x14ac:dyDescent="0.5">
      <c r="A3" s="174" t="s">
        <v>75</v>
      </c>
      <c r="B3" s="175"/>
      <c r="C3" s="175"/>
      <c r="D3" s="176"/>
    </row>
    <row r="4" spans="1:4" s="39" customFormat="1" ht="42" customHeight="1" thickBot="1" x14ac:dyDescent="0.6">
      <c r="A4" s="184" t="s">
        <v>76</v>
      </c>
      <c r="B4" s="175"/>
      <c r="C4" s="175"/>
      <c r="D4" s="176"/>
    </row>
    <row r="5" spans="1:4" ht="9.75" customHeight="1" thickBot="1" x14ac:dyDescent="0.5">
      <c r="A5" s="120"/>
      <c r="B5" s="121"/>
      <c r="C5" s="121"/>
      <c r="D5" s="122"/>
    </row>
    <row r="6" spans="1:4" ht="14.25" customHeight="1" thickBot="1" x14ac:dyDescent="0.5">
      <c r="A6" s="174" t="s">
        <v>77</v>
      </c>
      <c r="B6" s="175"/>
      <c r="C6" s="175"/>
      <c r="D6" s="176"/>
    </row>
    <row r="7" spans="1:4" ht="11.25" customHeight="1" x14ac:dyDescent="0.45">
      <c r="A7" s="40"/>
      <c r="B7" s="41"/>
      <c r="C7" s="41"/>
      <c r="D7" s="42"/>
    </row>
    <row r="8" spans="1:4" ht="17.649999999999999" x14ac:dyDescent="0.5">
      <c r="A8" s="180" t="s">
        <v>32</v>
      </c>
      <c r="B8" s="181"/>
      <c r="C8" s="181"/>
      <c r="D8" s="182"/>
    </row>
    <row r="9" spans="1:4" ht="17.25" x14ac:dyDescent="0.45">
      <c r="A9" s="43"/>
      <c r="B9" s="44" t="s">
        <v>78</v>
      </c>
      <c r="C9" s="44"/>
      <c r="D9" s="45">
        <v>117492524</v>
      </c>
    </row>
    <row r="10" spans="1:4" ht="17.25" x14ac:dyDescent="0.45">
      <c r="A10" s="43"/>
      <c r="B10" s="44" t="s">
        <v>79</v>
      </c>
      <c r="C10" s="44"/>
      <c r="D10" s="47">
        <v>-587462.62</v>
      </c>
    </row>
    <row r="11" spans="1:4" ht="17.25" x14ac:dyDescent="0.45">
      <c r="A11" s="43"/>
      <c r="B11" s="52" t="s">
        <v>35</v>
      </c>
      <c r="C11" s="44"/>
      <c r="D11" s="48">
        <v>6276737</v>
      </c>
    </row>
    <row r="12" spans="1:4" ht="17.25" x14ac:dyDescent="0.45">
      <c r="A12" s="43"/>
      <c r="B12" s="44" t="s">
        <v>36</v>
      </c>
      <c r="C12" s="44"/>
      <c r="D12" s="49">
        <f>SUM(D9:D11)</f>
        <v>123181798.38</v>
      </c>
    </row>
    <row r="13" spans="1:4" ht="20.2" customHeight="1" x14ac:dyDescent="0.45">
      <c r="A13" s="43"/>
      <c r="B13" s="44"/>
      <c r="C13" s="44"/>
      <c r="D13" s="45"/>
    </row>
    <row r="14" spans="1:4" ht="17.649999999999999" x14ac:dyDescent="0.5">
      <c r="A14" s="180" t="s">
        <v>37</v>
      </c>
      <c r="B14" s="181"/>
      <c r="C14" s="181"/>
      <c r="D14" s="182"/>
    </row>
    <row r="15" spans="1:4" ht="17.25" x14ac:dyDescent="0.45">
      <c r="A15" s="43"/>
      <c r="B15" s="44" t="s">
        <v>78</v>
      </c>
      <c r="C15" s="44"/>
      <c r="D15" s="45">
        <v>24543893</v>
      </c>
    </row>
    <row r="16" spans="1:4" ht="17.25" x14ac:dyDescent="0.45">
      <c r="A16" s="43"/>
      <c r="B16" s="44" t="s">
        <v>79</v>
      </c>
      <c r="C16" s="44"/>
      <c r="D16" s="54">
        <v>-122719.465</v>
      </c>
    </row>
    <row r="17" spans="1:5" ht="17.25" x14ac:dyDescent="0.45">
      <c r="A17" s="43"/>
      <c r="B17" s="44" t="s">
        <v>36</v>
      </c>
      <c r="C17" s="44"/>
      <c r="D17" s="45">
        <f>SUM(D15:D16)</f>
        <v>24421173.535</v>
      </c>
    </row>
    <row r="18" spans="1:5" ht="20.2" customHeight="1" x14ac:dyDescent="0.45">
      <c r="A18" s="43"/>
      <c r="B18" s="44"/>
      <c r="C18" s="44"/>
      <c r="D18" s="45"/>
    </row>
    <row r="19" spans="1:5" ht="17.649999999999999" x14ac:dyDescent="0.5">
      <c r="A19" s="51" t="s">
        <v>38</v>
      </c>
      <c r="B19" s="52"/>
      <c r="C19" s="52"/>
      <c r="D19" s="45"/>
    </row>
    <row r="20" spans="1:5" ht="17.25" x14ac:dyDescent="0.45">
      <c r="A20" s="53"/>
      <c r="B20" s="52" t="s">
        <v>78</v>
      </c>
      <c r="C20" s="52"/>
      <c r="D20" s="54">
        <v>10000000</v>
      </c>
    </row>
    <row r="21" spans="1:5" ht="17.25" x14ac:dyDescent="0.45">
      <c r="A21" s="53"/>
      <c r="B21" s="52" t="s">
        <v>36</v>
      </c>
      <c r="C21" s="52"/>
      <c r="D21" s="45">
        <f>D20</f>
        <v>10000000</v>
      </c>
    </row>
    <row r="22" spans="1:5" ht="20.2" customHeight="1" x14ac:dyDescent="0.45">
      <c r="A22" s="55"/>
      <c r="B22" s="52"/>
      <c r="C22" s="52"/>
      <c r="D22" s="45"/>
    </row>
    <row r="23" spans="1:5" ht="17.649999999999999" x14ac:dyDescent="0.5">
      <c r="A23" s="56" t="s">
        <v>39</v>
      </c>
      <c r="B23" s="52"/>
      <c r="C23" s="52"/>
      <c r="D23" s="57"/>
      <c r="E23" t="s">
        <v>89</v>
      </c>
    </row>
    <row r="24" spans="1:5" ht="17.25" x14ac:dyDescent="0.45">
      <c r="A24" s="55"/>
      <c r="B24" s="52" t="s">
        <v>78</v>
      </c>
      <c r="C24" s="52"/>
      <c r="D24" s="45">
        <v>4929452499</v>
      </c>
      <c r="E24" s="46">
        <f>SUM(D24:D27,D30)</f>
        <v>4847152161.2574997</v>
      </c>
    </row>
    <row r="25" spans="1:5" ht="17.25" x14ac:dyDescent="0.45">
      <c r="A25" s="55"/>
      <c r="B25" s="161" t="s">
        <v>80</v>
      </c>
      <c r="C25" s="162"/>
      <c r="D25" s="45">
        <v>-36970893.7425</v>
      </c>
    </row>
    <row r="26" spans="1:5" ht="17.25" x14ac:dyDescent="0.45">
      <c r="A26" s="55"/>
      <c r="B26" s="52" t="s">
        <v>81</v>
      </c>
      <c r="C26" s="58"/>
      <c r="D26" s="45">
        <v>-24647263</v>
      </c>
    </row>
    <row r="27" spans="1:5" ht="17.25" x14ac:dyDescent="0.45">
      <c r="A27" s="55"/>
      <c r="B27" s="52" t="s">
        <v>82</v>
      </c>
      <c r="C27" s="58"/>
      <c r="D27" s="45">
        <v>-30000000</v>
      </c>
    </row>
    <row r="28" spans="1:5" ht="17.55" customHeight="1" x14ac:dyDescent="0.45">
      <c r="A28" s="55"/>
      <c r="B28" s="52" t="s">
        <v>44</v>
      </c>
      <c r="C28" s="52"/>
      <c r="D28" s="45">
        <v>309364074</v>
      </c>
    </row>
    <row r="29" spans="1:5" ht="17.25" x14ac:dyDescent="0.45">
      <c r="A29" s="55"/>
      <c r="B29" s="52" t="s">
        <v>43</v>
      </c>
      <c r="C29" s="52"/>
      <c r="D29" s="45">
        <v>215020585.80982929</v>
      </c>
    </row>
    <row r="30" spans="1:5" ht="17.25" x14ac:dyDescent="0.45">
      <c r="A30" s="55"/>
      <c r="B30" s="52" t="s">
        <v>35</v>
      </c>
      <c r="C30" s="52"/>
      <c r="D30" s="54">
        <v>9317819</v>
      </c>
    </row>
    <row r="31" spans="1:5" ht="17.25" x14ac:dyDescent="0.45">
      <c r="A31" s="55"/>
      <c r="B31" s="52" t="s">
        <v>36</v>
      </c>
      <c r="C31" s="52"/>
      <c r="D31" s="45">
        <f>SUM(D24:D30)</f>
        <v>5371536821.0673294</v>
      </c>
    </row>
    <row r="32" spans="1:5" ht="17.25" x14ac:dyDescent="0.45">
      <c r="A32" s="55"/>
      <c r="B32" s="52"/>
      <c r="C32" s="52"/>
      <c r="D32" s="45"/>
    </row>
    <row r="33" spans="1:5" ht="17.649999999999999" x14ac:dyDescent="0.5">
      <c r="A33" s="56" t="s">
        <v>45</v>
      </c>
      <c r="B33" s="52"/>
      <c r="C33" s="52"/>
      <c r="D33" s="45"/>
    </row>
    <row r="34" spans="1:5" ht="17.25" x14ac:dyDescent="0.45">
      <c r="A34" s="55"/>
      <c r="B34" s="52" t="s">
        <v>78</v>
      </c>
      <c r="C34" s="52"/>
      <c r="D34" s="54">
        <v>30000000</v>
      </c>
    </row>
    <row r="35" spans="1:5" ht="17.25" x14ac:dyDescent="0.45">
      <c r="A35" s="55"/>
      <c r="B35" s="52" t="s">
        <v>36</v>
      </c>
      <c r="C35" s="52"/>
      <c r="D35" s="45">
        <f>D34</f>
        <v>30000000</v>
      </c>
    </row>
    <row r="36" spans="1:5" ht="17.25" x14ac:dyDescent="0.45">
      <c r="A36" s="55"/>
      <c r="B36" s="52"/>
      <c r="C36" s="52"/>
      <c r="D36" s="45"/>
    </row>
    <row r="37" spans="1:5" ht="17.649999999999999" x14ac:dyDescent="0.5">
      <c r="A37" s="56" t="s">
        <v>46</v>
      </c>
      <c r="B37" s="52"/>
      <c r="C37" s="52"/>
      <c r="D37" s="45"/>
      <c r="E37" s="123"/>
    </row>
    <row r="38" spans="1:5" ht="17.25" x14ac:dyDescent="0.45">
      <c r="A38" s="55"/>
      <c r="B38" s="52" t="s">
        <v>78</v>
      </c>
      <c r="C38" s="52"/>
      <c r="D38" s="54">
        <v>24647263</v>
      </c>
    </row>
    <row r="39" spans="1:5" ht="17.25" x14ac:dyDescent="0.45">
      <c r="A39" s="55"/>
      <c r="B39" s="52" t="s">
        <v>36</v>
      </c>
      <c r="C39" s="52"/>
      <c r="D39" s="45">
        <f>D38</f>
        <v>24647263</v>
      </c>
    </row>
    <row r="40" spans="1:5" ht="20.2" customHeight="1" x14ac:dyDescent="0.45">
      <c r="A40" s="55"/>
      <c r="B40" s="52"/>
      <c r="C40" s="52"/>
      <c r="D40" s="45"/>
    </row>
    <row r="41" spans="1:5" ht="17.649999999999999" x14ac:dyDescent="0.5">
      <c r="A41" s="163" t="s">
        <v>47</v>
      </c>
      <c r="B41" s="164"/>
      <c r="C41" s="164"/>
      <c r="D41" s="63"/>
    </row>
    <row r="42" spans="1:5" ht="20.2" customHeight="1" x14ac:dyDescent="0.45">
      <c r="A42" s="55"/>
      <c r="B42" s="52" t="s">
        <v>78</v>
      </c>
      <c r="C42" s="52"/>
      <c r="D42" s="45">
        <v>285574688</v>
      </c>
    </row>
    <row r="43" spans="1:5" ht="20.2" customHeight="1" x14ac:dyDescent="0.45">
      <c r="A43" s="55"/>
      <c r="B43" s="52" t="s">
        <v>83</v>
      </c>
      <c r="C43" s="52"/>
      <c r="D43" s="45">
        <v>-1427873.44</v>
      </c>
    </row>
    <row r="44" spans="1:5" ht="20.2" customHeight="1" x14ac:dyDescent="0.45">
      <c r="A44" s="55"/>
      <c r="B44" s="52" t="s">
        <v>35</v>
      </c>
      <c r="C44" s="52"/>
      <c r="D44" s="54">
        <v>4009093</v>
      </c>
    </row>
    <row r="45" spans="1:5" ht="20.2" customHeight="1" x14ac:dyDescent="0.45">
      <c r="A45" s="55"/>
      <c r="B45" s="52" t="s">
        <v>36</v>
      </c>
      <c r="C45" s="52"/>
      <c r="D45" s="45">
        <f>SUM(D42:D44)</f>
        <v>288155907.56</v>
      </c>
    </row>
    <row r="46" spans="1:5" s="62" customFormat="1" ht="20.2" customHeight="1" x14ac:dyDescent="0.45">
      <c r="A46" s="55"/>
      <c r="B46" s="52"/>
      <c r="C46" s="52"/>
      <c r="D46" s="45"/>
    </row>
    <row r="47" spans="1:5" s="62" customFormat="1" ht="17.649999999999999" x14ac:dyDescent="0.5">
      <c r="A47" s="185" t="s">
        <v>49</v>
      </c>
      <c r="B47" s="186"/>
      <c r="C47" s="186"/>
      <c r="D47" s="45"/>
    </row>
    <row r="48" spans="1:5" s="62" customFormat="1" ht="20.2" customHeight="1" x14ac:dyDescent="0.45">
      <c r="A48" s="55"/>
      <c r="B48" s="52" t="s">
        <v>78</v>
      </c>
      <c r="C48" s="52"/>
      <c r="D48" s="54">
        <v>3500000</v>
      </c>
    </row>
    <row r="49" spans="1:6" s="62" customFormat="1" ht="20.2" customHeight="1" x14ac:dyDescent="0.45">
      <c r="A49" s="55"/>
      <c r="B49" s="52" t="s">
        <v>36</v>
      </c>
      <c r="C49" s="52"/>
      <c r="D49" s="45">
        <f>D48</f>
        <v>3500000</v>
      </c>
    </row>
    <row r="50" spans="1:6" s="62" customFormat="1" ht="20.2" customHeight="1" x14ac:dyDescent="0.45">
      <c r="A50" s="55"/>
      <c r="B50" s="52"/>
      <c r="C50" s="52"/>
      <c r="D50" s="45"/>
    </row>
    <row r="51" spans="1:6" s="62" customFormat="1" ht="17.649999999999999" x14ac:dyDescent="0.5">
      <c r="A51" s="56" t="s">
        <v>50</v>
      </c>
      <c r="B51" s="52"/>
      <c r="C51" s="52"/>
      <c r="D51" s="57"/>
      <c r="E51" s="124" t="s">
        <v>90</v>
      </c>
    </row>
    <row r="52" spans="1:6" ht="17.25" x14ac:dyDescent="0.45">
      <c r="A52" s="55"/>
      <c r="B52" s="52" t="s">
        <v>78</v>
      </c>
      <c r="C52" s="52"/>
      <c r="D52" s="45">
        <v>644033664</v>
      </c>
      <c r="E52" s="46">
        <f>SUM(D52:D53,D55)</f>
        <v>641549075.03999996</v>
      </c>
    </row>
    <row r="53" spans="1:6" ht="17.25" x14ac:dyDescent="0.45">
      <c r="A53" s="55"/>
      <c r="B53" s="52" t="s">
        <v>83</v>
      </c>
      <c r="C53" s="52"/>
      <c r="D53" s="45">
        <v>-3566498</v>
      </c>
      <c r="E53" s="123" t="s">
        <v>91</v>
      </c>
      <c r="F53" s="125"/>
    </row>
    <row r="54" spans="1:6" ht="17.25" x14ac:dyDescent="0.45">
      <c r="A54" s="55"/>
      <c r="B54" s="52" t="s">
        <v>43</v>
      </c>
      <c r="C54" s="52"/>
      <c r="D54" s="45">
        <v>85648257.111404806</v>
      </c>
      <c r="E54" s="46">
        <f>SUM(D28:D29,D54)</f>
        <v>610032916.92123413</v>
      </c>
    </row>
    <row r="55" spans="1:6" ht="17.25" x14ac:dyDescent="0.45">
      <c r="A55" s="55"/>
      <c r="B55" s="52" t="s">
        <v>35</v>
      </c>
      <c r="C55" s="52"/>
      <c r="D55" s="54">
        <v>1081909.04</v>
      </c>
      <c r="E55" s="123"/>
    </row>
    <row r="56" spans="1:6" ht="17.25" x14ac:dyDescent="0.45">
      <c r="A56" s="55"/>
      <c r="B56" s="52" t="s">
        <v>36</v>
      </c>
      <c r="C56" s="52"/>
      <c r="D56" s="45">
        <f>SUM(D52:D55)</f>
        <v>727197332.15140474</v>
      </c>
      <c r="E56" s="123"/>
    </row>
    <row r="57" spans="1:6" ht="17.25" x14ac:dyDescent="0.45">
      <c r="A57" s="55"/>
      <c r="B57" s="52"/>
      <c r="C57" s="52"/>
      <c r="D57" s="57"/>
      <c r="E57" s="123"/>
    </row>
    <row r="58" spans="1:6" ht="17.649999999999999" x14ac:dyDescent="0.5">
      <c r="A58" s="56" t="s">
        <v>51</v>
      </c>
      <c r="B58" s="52"/>
      <c r="C58" s="52"/>
      <c r="D58" s="71"/>
      <c r="E58" s="123"/>
    </row>
    <row r="59" spans="1:6" ht="17.25" x14ac:dyDescent="0.45">
      <c r="A59" s="55"/>
      <c r="B59" s="52" t="s">
        <v>78</v>
      </c>
      <c r="C59" s="52"/>
      <c r="D59" s="45">
        <v>14265993.16</v>
      </c>
      <c r="E59" s="123"/>
    </row>
    <row r="60" spans="1:6" ht="17.25" x14ac:dyDescent="0.45">
      <c r="A60" s="55"/>
      <c r="B60" s="52" t="s">
        <v>52</v>
      </c>
      <c r="C60" s="52"/>
      <c r="D60" s="48">
        <v>-2139899</v>
      </c>
    </row>
    <row r="61" spans="1:6" ht="17.25" x14ac:dyDescent="0.45">
      <c r="A61" s="55"/>
      <c r="B61" s="52" t="s">
        <v>36</v>
      </c>
      <c r="C61" s="52"/>
      <c r="D61" s="45">
        <f>SUM(D59:D60)</f>
        <v>12126094.16</v>
      </c>
    </row>
    <row r="62" spans="1:6" ht="17.25" x14ac:dyDescent="0.45">
      <c r="A62" s="55"/>
      <c r="B62" s="52"/>
      <c r="C62" s="52"/>
      <c r="D62" s="57"/>
    </row>
    <row r="63" spans="1:6" ht="36" customHeight="1" x14ac:dyDescent="0.5">
      <c r="A63" s="163" t="s">
        <v>53</v>
      </c>
      <c r="B63" s="183"/>
      <c r="C63" s="183"/>
      <c r="D63" s="71"/>
    </row>
    <row r="64" spans="1:6" ht="18" customHeight="1" x14ac:dyDescent="0.45">
      <c r="A64" s="55"/>
      <c r="B64" s="52" t="s">
        <v>78</v>
      </c>
      <c r="C64" s="52"/>
      <c r="D64" s="45">
        <v>30000000</v>
      </c>
    </row>
    <row r="65" spans="1:5" ht="18" customHeight="1" x14ac:dyDescent="0.45">
      <c r="A65" s="55"/>
      <c r="B65" s="52" t="s">
        <v>35</v>
      </c>
      <c r="C65" s="52"/>
      <c r="D65" s="54">
        <v>2604193</v>
      </c>
    </row>
    <row r="66" spans="1:5" ht="17.25" x14ac:dyDescent="0.45">
      <c r="A66" s="55"/>
      <c r="B66" s="52" t="s">
        <v>36</v>
      </c>
      <c r="C66" s="52"/>
      <c r="D66" s="45">
        <f>SUM(D64:D65)</f>
        <v>32604193</v>
      </c>
    </row>
    <row r="67" spans="1:5" ht="17.25" x14ac:dyDescent="0.45">
      <c r="A67" s="55"/>
      <c r="B67" s="52"/>
      <c r="C67" s="52"/>
      <c r="D67" s="45"/>
    </row>
    <row r="68" spans="1:5" ht="40.5" customHeight="1" x14ac:dyDescent="0.5">
      <c r="A68" s="163" t="s">
        <v>54</v>
      </c>
      <c r="B68" s="183"/>
      <c r="C68" s="183"/>
      <c r="D68" s="45"/>
    </row>
    <row r="69" spans="1:5" ht="17.25" x14ac:dyDescent="0.45">
      <c r="A69" s="55"/>
      <c r="B69" s="52" t="s">
        <v>78</v>
      </c>
      <c r="C69" s="52"/>
      <c r="D69" s="54">
        <v>5000000</v>
      </c>
    </row>
    <row r="70" spans="1:5" ht="17.649999999999999" x14ac:dyDescent="0.5">
      <c r="A70" s="55"/>
      <c r="B70" s="52" t="s">
        <v>36</v>
      </c>
      <c r="C70" s="74"/>
      <c r="D70" s="47">
        <f>D69</f>
        <v>5000000</v>
      </c>
    </row>
    <row r="71" spans="1:5" ht="17.25" x14ac:dyDescent="0.45">
      <c r="A71" s="55"/>
      <c r="B71" s="52"/>
      <c r="C71" s="52"/>
      <c r="D71" s="45"/>
    </row>
    <row r="72" spans="1:5" ht="38.25" customHeight="1" x14ac:dyDescent="0.5">
      <c r="A72" s="163" t="s">
        <v>55</v>
      </c>
      <c r="B72" s="183"/>
      <c r="C72" s="183"/>
      <c r="D72" s="45"/>
    </row>
    <row r="73" spans="1:5" ht="17.25" x14ac:dyDescent="0.45">
      <c r="A73" s="55"/>
      <c r="B73" s="52" t="s">
        <v>78</v>
      </c>
      <c r="C73" s="52"/>
      <c r="D73" s="54">
        <v>20000000</v>
      </c>
    </row>
    <row r="74" spans="1:5" ht="20.2" customHeight="1" x14ac:dyDescent="0.45">
      <c r="A74" s="55"/>
      <c r="B74" s="52" t="s">
        <v>56</v>
      </c>
      <c r="C74" s="52"/>
      <c r="D74" s="45">
        <f>SUM(D73:D73)</f>
        <v>20000000</v>
      </c>
    </row>
    <row r="75" spans="1:5" ht="20.2" customHeight="1" x14ac:dyDescent="0.45">
      <c r="A75" s="55"/>
      <c r="B75" s="52"/>
      <c r="C75" s="52"/>
      <c r="D75" s="45"/>
    </row>
    <row r="76" spans="1:5" ht="20.2" customHeight="1" x14ac:dyDescent="0.5">
      <c r="A76" s="56" t="s">
        <v>57</v>
      </c>
      <c r="B76" s="126"/>
      <c r="C76" s="126"/>
      <c r="D76" s="57"/>
    </row>
    <row r="77" spans="1:5" ht="20.2" customHeight="1" x14ac:dyDescent="0.45">
      <c r="A77" s="55"/>
      <c r="B77" s="52" t="s">
        <v>78</v>
      </c>
      <c r="C77" s="52"/>
      <c r="D77" s="54">
        <v>25500000</v>
      </c>
      <c r="E77" t="s">
        <v>92</v>
      </c>
    </row>
    <row r="78" spans="1:5" ht="20.2" customHeight="1" x14ac:dyDescent="0.45">
      <c r="A78" s="55"/>
      <c r="B78" s="52" t="s">
        <v>56</v>
      </c>
      <c r="C78" s="52"/>
      <c r="D78" s="45">
        <f>SUM(D77:D77)</f>
        <v>25500000</v>
      </c>
      <c r="E78" s="46">
        <f>SUM(D49,D78,D82,D86,D89)</f>
        <v>40000000</v>
      </c>
    </row>
    <row r="79" spans="1:5" ht="20.2" customHeight="1" x14ac:dyDescent="0.45">
      <c r="A79" s="55"/>
      <c r="B79" s="52"/>
      <c r="C79" s="52"/>
      <c r="D79" s="45"/>
    </row>
    <row r="80" spans="1:5" ht="20.2" customHeight="1" x14ac:dyDescent="0.5">
      <c r="A80" s="56" t="s">
        <v>58</v>
      </c>
      <c r="B80" s="127"/>
      <c r="C80" s="127"/>
      <c r="D80" s="45"/>
    </row>
    <row r="81" spans="1:4" ht="17.649999999999999" x14ac:dyDescent="0.5">
      <c r="A81" s="56"/>
      <c r="B81" s="52" t="s">
        <v>78</v>
      </c>
      <c r="C81" s="126"/>
      <c r="D81" s="54">
        <v>3000000</v>
      </c>
    </row>
    <row r="82" spans="1:4" ht="20.2" customHeight="1" x14ac:dyDescent="0.45">
      <c r="A82" s="55"/>
      <c r="B82" s="52" t="s">
        <v>56</v>
      </c>
      <c r="C82" s="52"/>
      <c r="D82" s="45">
        <f>SUM(D81:D81)</f>
        <v>3000000</v>
      </c>
    </row>
    <row r="83" spans="1:4" ht="20.2" customHeight="1" x14ac:dyDescent="0.45">
      <c r="A83" s="55"/>
      <c r="B83" s="52"/>
      <c r="C83" s="52"/>
      <c r="D83" s="45"/>
    </row>
    <row r="84" spans="1:4" ht="39.75" customHeight="1" x14ac:dyDescent="0.5">
      <c r="A84" s="163" t="s">
        <v>59</v>
      </c>
      <c r="B84" s="183"/>
      <c r="C84" s="183"/>
      <c r="D84" s="45"/>
    </row>
    <row r="85" spans="1:4" ht="17.649999999999999" x14ac:dyDescent="0.5">
      <c r="A85" s="56"/>
      <c r="B85" s="52" t="s">
        <v>78</v>
      </c>
      <c r="C85" s="126"/>
      <c r="D85" s="54">
        <v>5000000</v>
      </c>
    </row>
    <row r="86" spans="1:4" ht="20.2" customHeight="1" x14ac:dyDescent="0.45">
      <c r="A86" s="55"/>
      <c r="B86" s="52" t="s">
        <v>56</v>
      </c>
      <c r="C86" s="52"/>
      <c r="D86" s="45">
        <f>SUM(D85:D85)</f>
        <v>5000000</v>
      </c>
    </row>
    <row r="87" spans="1:4" ht="20.2" customHeight="1" x14ac:dyDescent="0.45">
      <c r="A87" s="55"/>
      <c r="B87" s="52"/>
      <c r="C87" s="52"/>
      <c r="D87" s="45"/>
    </row>
    <row r="88" spans="1:4" ht="40.5" customHeight="1" x14ac:dyDescent="0.5">
      <c r="A88" s="163" t="s">
        <v>84</v>
      </c>
      <c r="B88" s="183"/>
      <c r="C88" s="183"/>
      <c r="D88" s="54">
        <v>3000000</v>
      </c>
    </row>
    <row r="89" spans="1:4" ht="17.25" x14ac:dyDescent="0.45">
      <c r="A89" s="55"/>
      <c r="B89" s="52"/>
      <c r="C89" s="52"/>
      <c r="D89" s="45">
        <f>SUM(D88:D88)</f>
        <v>3000000</v>
      </c>
    </row>
    <row r="90" spans="1:4" ht="20.2" customHeight="1" x14ac:dyDescent="0.45">
      <c r="A90" s="55"/>
      <c r="B90" s="52"/>
      <c r="C90" s="52"/>
      <c r="D90" s="45"/>
    </row>
    <row r="91" spans="1:4" ht="20.2" customHeight="1" x14ac:dyDescent="0.5">
      <c r="A91" s="56" t="s">
        <v>60</v>
      </c>
      <c r="B91" s="126"/>
      <c r="C91" s="126"/>
      <c r="D91" s="45"/>
    </row>
    <row r="92" spans="1:4" ht="20.2" customHeight="1" x14ac:dyDescent="0.45">
      <c r="A92" s="55"/>
      <c r="B92" s="52" t="s">
        <v>78</v>
      </c>
      <c r="C92" s="52"/>
      <c r="D92" s="54">
        <v>14000000</v>
      </c>
    </row>
    <row r="93" spans="1:4" ht="20.2" customHeight="1" x14ac:dyDescent="0.45">
      <c r="A93" s="55"/>
      <c r="B93" s="52" t="s">
        <v>56</v>
      </c>
      <c r="C93" s="52"/>
      <c r="D93" s="45">
        <f>SUM(D92:D92)</f>
        <v>14000000</v>
      </c>
    </row>
    <row r="94" spans="1:4" ht="20.2" customHeight="1" x14ac:dyDescent="0.45">
      <c r="A94" s="55"/>
      <c r="B94" s="52"/>
      <c r="C94" s="52"/>
      <c r="D94" s="45"/>
    </row>
    <row r="95" spans="1:4" ht="20.2" customHeight="1" x14ac:dyDescent="0.5">
      <c r="A95" s="56" t="s">
        <v>61</v>
      </c>
      <c r="B95" s="79"/>
      <c r="C95" s="79"/>
      <c r="D95" s="71"/>
    </row>
    <row r="96" spans="1:4" ht="21.75" customHeight="1" x14ac:dyDescent="0.5">
      <c r="A96" s="56"/>
      <c r="B96" s="52" t="s">
        <v>78</v>
      </c>
      <c r="C96" s="79"/>
      <c r="D96" s="45">
        <v>2683798369</v>
      </c>
    </row>
    <row r="97" spans="1:7" ht="21.75" customHeight="1" x14ac:dyDescent="0.45">
      <c r="A97" s="55"/>
      <c r="B97" s="52" t="s">
        <v>85</v>
      </c>
      <c r="C97" s="52"/>
      <c r="D97" s="45">
        <v>-26837984</v>
      </c>
    </row>
    <row r="98" spans="1:7" ht="17.25" x14ac:dyDescent="0.45">
      <c r="A98" s="55"/>
      <c r="B98" s="52" t="s">
        <v>86</v>
      </c>
      <c r="C98" s="52"/>
      <c r="D98" s="45">
        <v>2581237014.0275002</v>
      </c>
    </row>
    <row r="99" spans="1:7" ht="17.25" x14ac:dyDescent="0.45">
      <c r="A99" s="55"/>
      <c r="B99" s="167" t="s">
        <v>87</v>
      </c>
      <c r="C99" s="164"/>
      <c r="D99" s="54">
        <v>75723370.972499996</v>
      </c>
      <c r="E99" s="128"/>
    </row>
    <row r="100" spans="1:7" ht="20.25" customHeight="1" x14ac:dyDescent="0.45">
      <c r="A100" s="55"/>
      <c r="B100" s="52" t="s">
        <v>36</v>
      </c>
      <c r="C100" s="52"/>
      <c r="D100" s="45">
        <f>SUM(D98:D99)</f>
        <v>2656960385</v>
      </c>
      <c r="E100" s="128"/>
    </row>
    <row r="101" spans="1:7" ht="17.25" x14ac:dyDescent="0.45">
      <c r="A101" s="55"/>
      <c r="B101" s="52"/>
      <c r="C101" s="52"/>
      <c r="D101" s="45"/>
    </row>
    <row r="102" spans="1:7" ht="15.75" customHeight="1" x14ac:dyDescent="0.5">
      <c r="A102" s="56" t="s">
        <v>65</v>
      </c>
      <c r="B102" s="52"/>
      <c r="C102" s="52"/>
      <c r="D102" s="57"/>
    </row>
    <row r="103" spans="1:7" ht="19.5" customHeight="1" x14ac:dyDescent="0.45">
      <c r="A103" s="55"/>
      <c r="B103" s="52" t="s">
        <v>78</v>
      </c>
      <c r="C103" s="52"/>
      <c r="D103" s="45">
        <v>632609736</v>
      </c>
    </row>
    <row r="104" spans="1:7" ht="17.25" x14ac:dyDescent="0.45">
      <c r="A104" s="55"/>
      <c r="B104" s="52" t="s">
        <v>80</v>
      </c>
      <c r="C104" s="52"/>
      <c r="D104" s="54">
        <v>-4744573</v>
      </c>
    </row>
    <row r="105" spans="1:7" ht="17.25" x14ac:dyDescent="0.45">
      <c r="A105" s="55"/>
      <c r="B105" s="52" t="s">
        <v>36</v>
      </c>
      <c r="C105" s="52"/>
      <c r="D105" s="45">
        <f>SUM(D103:D104)</f>
        <v>627865163</v>
      </c>
    </row>
    <row r="106" spans="1:7" ht="17.25" x14ac:dyDescent="0.45">
      <c r="A106" s="43"/>
      <c r="B106" s="44"/>
      <c r="C106" s="44"/>
      <c r="D106" s="57"/>
    </row>
    <row r="107" spans="1:7" ht="17.649999999999999" x14ac:dyDescent="0.5">
      <c r="A107" s="129" t="s">
        <v>66</v>
      </c>
      <c r="B107" s="130"/>
      <c r="C107" s="130"/>
      <c r="D107" s="57"/>
    </row>
    <row r="108" spans="1:7" ht="17.25" x14ac:dyDescent="0.45">
      <c r="A108" s="55"/>
      <c r="B108" s="52" t="s">
        <v>78</v>
      </c>
      <c r="C108" s="52"/>
      <c r="D108" s="45">
        <v>589044179</v>
      </c>
    </row>
    <row r="109" spans="1:7" ht="17.25" x14ac:dyDescent="0.45">
      <c r="A109" s="55"/>
      <c r="B109" s="52" t="s">
        <v>80</v>
      </c>
      <c r="C109" s="52"/>
      <c r="D109" s="45">
        <v>-4417831</v>
      </c>
      <c r="E109" s="125"/>
      <c r="G109" s="125"/>
    </row>
    <row r="110" spans="1:7" ht="17.25" x14ac:dyDescent="0.45">
      <c r="A110" s="55"/>
      <c r="B110" s="52" t="s">
        <v>67</v>
      </c>
      <c r="C110" s="52"/>
      <c r="D110" s="54">
        <f>-D114</f>
        <v>-130000000</v>
      </c>
    </row>
    <row r="111" spans="1:7" ht="17.25" x14ac:dyDescent="0.45">
      <c r="A111" s="55"/>
      <c r="B111" s="52" t="s">
        <v>36</v>
      </c>
      <c r="C111" s="52"/>
      <c r="D111" s="45">
        <f>SUM(D108:D110)</f>
        <v>454626348</v>
      </c>
    </row>
    <row r="112" spans="1:7" ht="17.25" x14ac:dyDescent="0.45">
      <c r="A112" s="55"/>
      <c r="B112" s="52"/>
      <c r="C112" s="52"/>
      <c r="D112" s="131"/>
    </row>
    <row r="113" spans="1:4" ht="17.649999999999999" x14ac:dyDescent="0.5">
      <c r="A113" s="56" t="s">
        <v>68</v>
      </c>
      <c r="B113" s="132"/>
      <c r="C113" s="132"/>
      <c r="D113" s="131"/>
    </row>
    <row r="114" spans="1:4" ht="17.25" x14ac:dyDescent="0.45">
      <c r="A114" s="55"/>
      <c r="B114" s="52" t="s">
        <v>78</v>
      </c>
      <c r="C114" s="52"/>
      <c r="D114" s="48">
        <f>55000000+75000000</f>
        <v>130000000</v>
      </c>
    </row>
    <row r="115" spans="1:4" ht="17.25" x14ac:dyDescent="0.45">
      <c r="A115" s="55"/>
      <c r="B115" s="52" t="s">
        <v>56</v>
      </c>
      <c r="C115" s="52"/>
      <c r="D115" s="47">
        <f>D114</f>
        <v>130000000</v>
      </c>
    </row>
    <row r="116" spans="1:4" ht="17.25" x14ac:dyDescent="0.45">
      <c r="A116" s="55"/>
      <c r="B116" s="52"/>
      <c r="C116" s="52"/>
      <c r="D116" s="47"/>
    </row>
    <row r="117" spans="1:4" ht="38.25" customHeight="1" x14ac:dyDescent="0.5">
      <c r="A117" s="163" t="s">
        <v>69</v>
      </c>
      <c r="B117" s="183"/>
      <c r="C117" s="183"/>
      <c r="D117" s="99"/>
    </row>
    <row r="118" spans="1:4" ht="17.25" x14ac:dyDescent="0.45">
      <c r="A118" s="55"/>
      <c r="B118" s="52"/>
      <c r="C118" s="52"/>
      <c r="D118" s="133">
        <v>8500000</v>
      </c>
    </row>
    <row r="119" spans="1:4" ht="17.25" x14ac:dyDescent="0.45">
      <c r="A119" s="55"/>
      <c r="B119" s="52" t="s">
        <v>56</v>
      </c>
      <c r="C119" s="52"/>
      <c r="D119" s="99">
        <f>D118</f>
        <v>8500000</v>
      </c>
    </row>
    <row r="120" spans="1:4" ht="17.649999999999999" thickBot="1" x14ac:dyDescent="0.5">
      <c r="A120" s="55"/>
      <c r="B120" s="52"/>
      <c r="C120" s="52"/>
      <c r="D120" s="99"/>
    </row>
    <row r="121" spans="1:4" ht="17.649999999999999" thickBot="1" x14ac:dyDescent="0.5">
      <c r="A121" s="134"/>
      <c r="B121" s="135"/>
      <c r="C121" s="135"/>
      <c r="D121" s="136"/>
    </row>
    <row r="122" spans="1:4" ht="22.5" customHeight="1" x14ac:dyDescent="0.45">
      <c r="A122" s="55"/>
      <c r="B122" s="52"/>
      <c r="C122" s="52"/>
      <c r="D122" s="57"/>
    </row>
    <row r="123" spans="1:4" ht="20.25" customHeight="1" x14ac:dyDescent="0.5">
      <c r="A123" s="56" t="s">
        <v>70</v>
      </c>
      <c r="B123" s="52"/>
      <c r="C123" s="52"/>
      <c r="D123" s="57"/>
    </row>
    <row r="124" spans="1:4" ht="17.25" x14ac:dyDescent="0.45">
      <c r="A124" s="55"/>
      <c r="B124" s="52" t="s">
        <v>78</v>
      </c>
      <c r="C124" s="52"/>
      <c r="D124" s="108">
        <v>1978000000</v>
      </c>
    </row>
    <row r="125" spans="1:4" ht="17.25" x14ac:dyDescent="0.45">
      <c r="A125" s="55"/>
      <c r="B125" s="52" t="s">
        <v>88</v>
      </c>
      <c r="C125" s="52"/>
      <c r="D125" s="110">
        <f>D124*-1%</f>
        <v>-19780000</v>
      </c>
    </row>
    <row r="126" spans="1:4" ht="17.25" x14ac:dyDescent="0.45">
      <c r="A126" s="55"/>
      <c r="B126" s="52" t="s">
        <v>36</v>
      </c>
      <c r="C126" s="52"/>
      <c r="D126" s="86">
        <f>D124+D125</f>
        <v>1958220000</v>
      </c>
    </row>
    <row r="127" spans="1:4" ht="17.649999999999999" thickBot="1" x14ac:dyDescent="0.5">
      <c r="A127" s="55"/>
      <c r="B127" s="52"/>
      <c r="C127" s="52"/>
      <c r="D127" s="57"/>
    </row>
    <row r="128" spans="1:4" ht="18" thickBot="1" x14ac:dyDescent="0.5">
      <c r="A128" s="105"/>
      <c r="B128" s="106"/>
      <c r="C128" s="106"/>
      <c r="D128" s="107"/>
    </row>
    <row r="129" spans="1:5" ht="22.5" customHeight="1" x14ac:dyDescent="0.45">
      <c r="A129" s="55"/>
      <c r="B129" s="52"/>
      <c r="C129" s="52"/>
      <c r="D129" s="57"/>
    </row>
    <row r="130" spans="1:5" ht="18" customHeight="1" x14ac:dyDescent="0.5">
      <c r="A130" s="51" t="s">
        <v>72</v>
      </c>
      <c r="B130" s="52"/>
      <c r="C130" s="52"/>
      <c r="D130" s="57"/>
    </row>
    <row r="131" spans="1:5" ht="17.25" x14ac:dyDescent="0.45">
      <c r="A131" s="53"/>
      <c r="B131" s="52" t="s">
        <v>78</v>
      </c>
      <c r="C131" s="52"/>
      <c r="D131" s="86">
        <v>150000000</v>
      </c>
    </row>
    <row r="132" spans="1:5" ht="17.25" customHeight="1" x14ac:dyDescent="0.45">
      <c r="A132" s="53"/>
      <c r="B132" s="52" t="s">
        <v>85</v>
      </c>
      <c r="C132" s="52"/>
      <c r="D132" s="110">
        <v>-1500000</v>
      </c>
    </row>
    <row r="133" spans="1:5" ht="17.25" x14ac:dyDescent="0.45">
      <c r="A133" s="53"/>
      <c r="B133" s="52" t="s">
        <v>36</v>
      </c>
      <c r="C133" s="52"/>
      <c r="D133" s="86">
        <f>SUM(D131:D132)</f>
        <v>148500000</v>
      </c>
    </row>
    <row r="134" spans="1:5" ht="17.649999999999999" thickBot="1" x14ac:dyDescent="0.5">
      <c r="A134" s="137"/>
      <c r="B134" s="138"/>
      <c r="C134" s="138"/>
      <c r="D134" s="139"/>
    </row>
    <row r="135" spans="1:5" ht="31.5" customHeight="1" x14ac:dyDescent="0.45">
      <c r="A135" s="140" t="s">
        <v>73</v>
      </c>
      <c r="B135" s="141"/>
      <c r="C135" s="141"/>
      <c r="D135" s="142">
        <f>+D9+D15+D20+D24+D28+D29+D42+D48+D52+D54+D59+D64+D69+D73+D77+D81+D92+D96+D103+D124+D131+D108+D85+D88+D118</f>
        <v>12786348462.081234</v>
      </c>
    </row>
    <row r="136" spans="1:5" ht="32.25" customHeight="1" thickBot="1" x14ac:dyDescent="0.5">
      <c r="A136" s="114" t="s">
        <v>74</v>
      </c>
      <c r="B136" s="115"/>
      <c r="C136" s="115"/>
      <c r="D136" s="116">
        <f>+D12+D17+D31+D100+D45+D56+D61+D66+D70+D74+D105+D126+D133+D21+D78+D93+D111+D49+D86+D89+D82+D35+D115+D39+D119</f>
        <v>12707542478.853735</v>
      </c>
      <c r="E136" s="46"/>
    </row>
    <row r="137" spans="1:5" ht="39.700000000000003" customHeight="1" x14ac:dyDescent="0.45">
      <c r="A137" s="117"/>
      <c r="B137" s="117"/>
      <c r="C137" s="117"/>
      <c r="D137" s="118"/>
    </row>
    <row r="138" spans="1:5" ht="24.75" customHeight="1" x14ac:dyDescent="0.45"/>
    <row r="139" spans="1:5" ht="12" customHeight="1" x14ac:dyDescent="0.45"/>
    <row r="140" spans="1:5" ht="12" customHeight="1" x14ac:dyDescent="0.45"/>
    <row r="141" spans="1:5" ht="12" customHeight="1" x14ac:dyDescent="0.45"/>
    <row r="142" spans="1:5" ht="12" customHeight="1" x14ac:dyDescent="0.45"/>
    <row r="143" spans="1:5" ht="12" customHeight="1" x14ac:dyDescent="0.45"/>
    <row r="144" spans="1:5" ht="12" customHeight="1" x14ac:dyDescent="0.45"/>
    <row r="145" ht="12" customHeight="1" x14ac:dyDescent="0.45"/>
    <row r="146" ht="12" customHeight="1" x14ac:dyDescent="0.45"/>
    <row r="147" ht="12" customHeight="1" x14ac:dyDescent="0.45"/>
    <row r="148" ht="12" customHeight="1" x14ac:dyDescent="0.45"/>
    <row r="149" ht="12" customHeight="1" x14ac:dyDescent="0.45"/>
    <row r="150" ht="12" customHeight="1" x14ac:dyDescent="0.45"/>
    <row r="151" ht="12" customHeight="1" x14ac:dyDescent="0.45"/>
    <row r="152" ht="12" customHeight="1" x14ac:dyDescent="0.45"/>
    <row r="153" ht="12" customHeight="1" x14ac:dyDescent="0.45"/>
    <row r="154" ht="12" customHeight="1" x14ac:dyDescent="0.45"/>
    <row r="155" ht="12" customHeight="1" x14ac:dyDescent="0.45"/>
    <row r="156" ht="12" customHeight="1" x14ac:dyDescent="0.45"/>
    <row r="157" ht="12" customHeight="1" x14ac:dyDescent="0.45"/>
    <row r="158" ht="12" customHeight="1" x14ac:dyDescent="0.45"/>
    <row r="159" ht="12" customHeight="1" x14ac:dyDescent="0.45"/>
    <row r="160" ht="12" customHeight="1" x14ac:dyDescent="0.45"/>
    <row r="161" ht="12" customHeight="1" x14ac:dyDescent="0.45"/>
    <row r="162" ht="12" customHeight="1" x14ac:dyDescent="0.45"/>
    <row r="163" ht="12" customHeight="1" x14ac:dyDescent="0.45"/>
    <row r="164" ht="12" customHeight="1" x14ac:dyDescent="0.45"/>
    <row r="165" ht="12" customHeight="1" x14ac:dyDescent="0.45"/>
    <row r="166" ht="12" customHeight="1" x14ac:dyDescent="0.45"/>
    <row r="167" ht="12" customHeight="1" x14ac:dyDescent="0.45"/>
    <row r="168" ht="12" customHeight="1" x14ac:dyDescent="0.45"/>
    <row r="169" ht="12" customHeight="1" x14ac:dyDescent="0.45"/>
    <row r="170" ht="12" customHeight="1" x14ac:dyDescent="0.45"/>
    <row r="171" ht="12" customHeight="1" x14ac:dyDescent="0.45"/>
    <row r="172" ht="12" customHeight="1" x14ac:dyDescent="0.45"/>
    <row r="173" ht="12" customHeight="1" x14ac:dyDescent="0.45"/>
    <row r="174" ht="12" customHeight="1" x14ac:dyDescent="0.45"/>
    <row r="175" ht="12" customHeight="1" x14ac:dyDescent="0.45"/>
    <row r="176" ht="12" customHeight="1" x14ac:dyDescent="0.45"/>
    <row r="177" ht="12" customHeight="1" x14ac:dyDescent="0.45"/>
    <row r="178" ht="12" customHeight="1" x14ac:dyDescent="0.45"/>
    <row r="179" ht="12" customHeight="1" x14ac:dyDescent="0.45"/>
    <row r="180" ht="12" customHeight="1" x14ac:dyDescent="0.45"/>
    <row r="181" ht="12" customHeight="1" x14ac:dyDescent="0.45"/>
    <row r="182" ht="12" customHeight="1" x14ac:dyDescent="0.45"/>
    <row r="183" ht="12" customHeight="1" x14ac:dyDescent="0.45"/>
    <row r="184" ht="12" customHeight="1" x14ac:dyDescent="0.45"/>
    <row r="185" ht="12" customHeight="1" x14ac:dyDescent="0.45"/>
    <row r="186" ht="12" customHeight="1" x14ac:dyDescent="0.45"/>
    <row r="187" ht="12" customHeight="1" x14ac:dyDescent="0.45"/>
    <row r="188" ht="12" customHeight="1" x14ac:dyDescent="0.45"/>
    <row r="189" ht="12" customHeight="1" x14ac:dyDescent="0.45"/>
    <row r="190" ht="12" customHeight="1" x14ac:dyDescent="0.45"/>
    <row r="191" ht="12" customHeight="1" x14ac:dyDescent="0.45"/>
    <row r="192" ht="12" customHeight="1" x14ac:dyDescent="0.45"/>
    <row r="193" ht="12" customHeight="1" x14ac:dyDescent="0.45"/>
    <row r="194" ht="12" customHeight="1" x14ac:dyDescent="0.45"/>
    <row r="195" ht="12" customHeight="1" x14ac:dyDescent="0.45"/>
    <row r="196" ht="12" customHeight="1" x14ac:dyDescent="0.45"/>
    <row r="197" ht="12" customHeight="1" x14ac:dyDescent="0.45"/>
    <row r="198" ht="12" customHeight="1" x14ac:dyDescent="0.45"/>
    <row r="199" ht="12" customHeight="1" x14ac:dyDescent="0.45"/>
    <row r="200" ht="12" customHeight="1" x14ac:dyDescent="0.45"/>
    <row r="201" ht="12" customHeight="1" x14ac:dyDescent="0.45"/>
    <row r="202" ht="12" customHeight="1" x14ac:dyDescent="0.45"/>
    <row r="203" ht="12" customHeight="1" x14ac:dyDescent="0.45"/>
    <row r="204" ht="12" customHeight="1" x14ac:dyDescent="0.45"/>
    <row r="205" ht="12" customHeight="1" x14ac:dyDescent="0.45"/>
    <row r="206" ht="12" customHeight="1" x14ac:dyDescent="0.45"/>
    <row r="207" ht="12" customHeight="1" x14ac:dyDescent="0.45"/>
    <row r="208" ht="12" customHeight="1" x14ac:dyDescent="0.45"/>
    <row r="209" ht="12" customHeight="1" x14ac:dyDescent="0.45"/>
    <row r="210" ht="12" customHeight="1" x14ac:dyDescent="0.45"/>
    <row r="211" ht="12" customHeight="1" x14ac:dyDescent="0.45"/>
    <row r="212" ht="12" customHeight="1" x14ac:dyDescent="0.45"/>
    <row r="213" ht="12" customHeight="1" x14ac:dyDescent="0.45"/>
    <row r="214" ht="12" customHeight="1" x14ac:dyDescent="0.45"/>
    <row r="215" ht="12" customHeight="1" x14ac:dyDescent="0.45"/>
    <row r="216" ht="12" customHeight="1" x14ac:dyDescent="0.45"/>
    <row r="217" ht="12" customHeight="1" x14ac:dyDescent="0.45"/>
    <row r="218" ht="12" customHeight="1" x14ac:dyDescent="0.45"/>
    <row r="219" ht="12" customHeight="1" x14ac:dyDescent="0.45"/>
    <row r="220" ht="12" customHeight="1" x14ac:dyDescent="0.45"/>
    <row r="221" ht="12" customHeight="1" x14ac:dyDescent="0.45"/>
    <row r="222" ht="12" customHeight="1" x14ac:dyDescent="0.45"/>
    <row r="223" ht="12" customHeight="1" x14ac:dyDescent="0.45"/>
    <row r="224" ht="12" customHeight="1" x14ac:dyDescent="0.45"/>
    <row r="225" ht="12" customHeight="1" x14ac:dyDescent="0.45"/>
    <row r="226" ht="12" customHeight="1" x14ac:dyDescent="0.45"/>
    <row r="227" ht="12" customHeight="1" x14ac:dyDescent="0.45"/>
    <row r="228" ht="12" customHeight="1" x14ac:dyDescent="0.45"/>
    <row r="229" ht="12" customHeight="1" x14ac:dyDescent="0.45"/>
    <row r="230" ht="12" customHeight="1" x14ac:dyDescent="0.45"/>
    <row r="231" ht="12" customHeight="1" x14ac:dyDescent="0.45"/>
    <row r="232" ht="12" customHeight="1" x14ac:dyDescent="0.45"/>
    <row r="233" ht="12" customHeight="1" x14ac:dyDescent="0.45"/>
    <row r="234" ht="12" customHeight="1" x14ac:dyDescent="0.45"/>
    <row r="235" ht="12" customHeight="1" x14ac:dyDescent="0.45"/>
    <row r="236" ht="12" customHeight="1" x14ac:dyDescent="0.45"/>
    <row r="237" ht="12" customHeight="1" x14ac:dyDescent="0.45"/>
    <row r="238" ht="12" customHeight="1" x14ac:dyDescent="0.45"/>
    <row r="239" ht="12" customHeight="1" x14ac:dyDescent="0.45"/>
    <row r="240" ht="12" customHeight="1" x14ac:dyDescent="0.45"/>
    <row r="241" ht="12" customHeight="1" x14ac:dyDescent="0.45"/>
    <row r="242" ht="12" customHeight="1" x14ac:dyDescent="0.45"/>
    <row r="243" ht="12" customHeight="1" x14ac:dyDescent="0.45"/>
    <row r="244" ht="12" customHeight="1" x14ac:dyDescent="0.45"/>
    <row r="245" ht="12" customHeight="1" x14ac:dyDescent="0.45"/>
    <row r="246" ht="12" customHeight="1" x14ac:dyDescent="0.45"/>
    <row r="247" ht="12" customHeight="1" x14ac:dyDescent="0.45"/>
    <row r="248" ht="12" customHeight="1" x14ac:dyDescent="0.45"/>
    <row r="249" ht="12" customHeight="1" x14ac:dyDescent="0.45"/>
    <row r="250" ht="12" customHeight="1" x14ac:dyDescent="0.45"/>
    <row r="251" ht="12" customHeight="1" x14ac:dyDescent="0.45"/>
    <row r="252" ht="12" customHeight="1" x14ac:dyDescent="0.45"/>
    <row r="253" ht="12" customHeight="1" x14ac:dyDescent="0.45"/>
    <row r="254" ht="12" customHeight="1" x14ac:dyDescent="0.45"/>
    <row r="255" ht="12" customHeight="1" x14ac:dyDescent="0.45"/>
    <row r="256" ht="12" customHeight="1" x14ac:dyDescent="0.45"/>
    <row r="257" ht="12" customHeight="1" x14ac:dyDescent="0.45"/>
    <row r="258" ht="12" customHeight="1" x14ac:dyDescent="0.45"/>
    <row r="259" ht="12" customHeight="1" x14ac:dyDescent="0.45"/>
    <row r="260" ht="12" customHeight="1" x14ac:dyDescent="0.45"/>
    <row r="261" ht="12" customHeight="1" x14ac:dyDescent="0.45"/>
    <row r="262" ht="12" customHeight="1" x14ac:dyDescent="0.45"/>
  </sheetData>
  <mergeCells count="17">
    <mergeCell ref="A68:C68"/>
    <mergeCell ref="A1:D1"/>
    <mergeCell ref="A2:D2"/>
    <mergeCell ref="A3:D3"/>
    <mergeCell ref="A4:D4"/>
    <mergeCell ref="A6:D6"/>
    <mergeCell ref="A8:D8"/>
    <mergeCell ref="A14:D14"/>
    <mergeCell ref="B25:C25"/>
    <mergeCell ref="A41:C41"/>
    <mergeCell ref="A47:C47"/>
    <mergeCell ref="A63:C63"/>
    <mergeCell ref="A72:C72"/>
    <mergeCell ref="A84:C84"/>
    <mergeCell ref="A88:C88"/>
    <mergeCell ref="B99:C99"/>
    <mergeCell ref="A117:C117"/>
  </mergeCells>
  <printOptions horizontalCentered="1" verticalCentered="1"/>
  <pageMargins left="0.45" right="0.45" top="0.5" bottom="0.5" header="0.3" footer="0.3"/>
  <pageSetup scale="80" fitToHeight="0"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Table 1 (2021)</vt:lpstr>
      <vt:lpstr>Apportionments Table 1 (FY 21)</vt:lpstr>
      <vt:lpstr>Source &amp; Procedure</vt:lpstr>
      <vt:lpstr>Table 1 (2020 Example)</vt:lpstr>
      <vt:lpstr>Appt Table 1 (2020 Example)</vt:lpstr>
      <vt:lpstr>'Apportionments Table 1 (FY 21)'!Print_Area</vt:lpstr>
      <vt:lpstr>'Appt Table 1 (2020 Example)'!Print_Area</vt:lpstr>
      <vt:lpstr>'Table 1 (2020 Example)'!Print_Area</vt:lpstr>
      <vt:lpstr>'Table 1 (2021)'!Print_Area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FY2021 Full Year Apportionments Table 1: Appropriations and Apportionments Grant Programs</dc:title>
  <dc:subject>Commitment to accessibility: DOT is committed to ensuring that information is available in appropriate alternative formats to meet the requirements of persons who have a disability. If you require an alternative version of this file, please contact FTAWebAccessibility@dot.gov.</dc:subject>
  <dc:creator>Federal Transit Administration</dc:creator>
  <cp:lastModifiedBy>Chun, Piljin (FTA)</cp:lastModifiedBy>
  <cp:lastPrinted>2020-01-24T18:14:05Z</cp:lastPrinted>
  <dcterms:created xsi:type="dcterms:W3CDTF">2019-02-19T14:06:49Z</dcterms:created>
  <dcterms:modified xsi:type="dcterms:W3CDTF">2024-01-26T15:09:37Z</dcterms:modified>
</cp:coreProperties>
</file>