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anas.ad.dot.gov\share\Openarea\TPE\TPE-22\New Starts Reports\FY2027 Annual Report\CIG Website Documents\Remediated Documents\"/>
    </mc:Choice>
  </mc:AlternateContent>
  <xr:revisionPtr revIDLastSave="0" documentId="8_{6937983A-A667-4BA5-975D-BD42295093F4}" xr6:coauthVersionLast="47" xr6:coauthVersionMax="47" xr10:uidLastSave="{00000000-0000-0000-0000-000000000000}"/>
  <workbookProtection workbookAlgorithmName="SHA-512" workbookHashValue="D0wxFo4Bdnr4Q1mdLDlPM0HaSnBJYYZEKaCU5+OCrsJ+w1p3M8mKjKVm2NcvZRBQIKXQ1VMfzqc8olxle9Dkrw==" workbookSaltValue="x3br2mlBQY5mAEvflneoMw==" workbookSpinCount="100000" lockStructure="1"/>
  <bookViews>
    <workbookView xWindow="-28920" yWindow="-120" windowWidth="29040" windowHeight="15840" tabRatio="705" firstSheet="3"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FFGA A4" sheetId="14" r:id="rId7"/>
    <sheet name="Build Annualized" sheetId="28" r:id="rId8"/>
    <sheet name=" Fund Source by Cat" sheetId="20" r:id="rId9"/>
    <sheet name=" Fund Source by Year" sheetId="35" r:id="rId10"/>
    <sheet name="FFGA A3T1" sheetId="30" r:id="rId11"/>
    <sheet name="FFGA A3T2" sheetId="37" r:id="rId12"/>
    <sheet name="FFGA A3T3" sheetId="32" r:id="rId13"/>
    <sheet name="FFGA A3A" sheetId="39" r:id="rId14"/>
  </sheets>
  <definedNames>
    <definedName name="_xlnm.Print_Area" localSheetId="8">' Fund Source by Cat'!$A$1:$N$24</definedName>
    <definedName name="_xlnm.Print_Area" localSheetId="9">' Fund Source by Year'!$A$1:$AC$10</definedName>
    <definedName name="_xlnm.Print_Area" localSheetId="7">'Build Annualized'!$A$1:$K$75</definedName>
    <definedName name="_xlnm.Print_Area" localSheetId="3">'Build Main'!$A$1:$P$81</definedName>
    <definedName name="_xlnm.Print_Area" localSheetId="13">'FFGA A3A'!$A$1:$O$15</definedName>
    <definedName name="_xlnm.Print_Area" localSheetId="10">'FFGA A3T1'!$A$1:$C$73</definedName>
    <definedName name="_xlnm.Print_Area" localSheetId="11">'FFGA A3T2'!$A$1:$G$13</definedName>
    <definedName name="_xlnm.Print_Area" localSheetId="12">'FFGA A3T3'!$A$1:$G$25</definedName>
    <definedName name="_xlnm.Print_Area" localSheetId="4">Inflation!$A$1:$AI$35</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 FFGA A4'!$A$1:$DL$17</definedName>
    <definedName name="_xlnm.Print_Area" localSheetId="2">'TrAMS Scopes ALIs'!$A$1:$H$36</definedName>
    <definedName name="_xlnm.Print_Titles" localSheetId="6">'Schedule FFGA A4'!$A:$D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3" l="1"/>
  <c r="C21" i="3"/>
  <c r="C7" i="3"/>
  <c r="D21" i="32" l="1"/>
  <c r="D20" i="32"/>
  <c r="B19" i="32"/>
  <c r="D19" i="32" s="1"/>
  <c r="B20" i="32"/>
  <c r="D10" i="35"/>
  <c r="C64" i="3"/>
  <c r="C53" i="3"/>
  <c r="C44" i="3"/>
  <c r="C35" i="3"/>
  <c r="C29" i="3"/>
  <c r="AJ10" i="35"/>
  <c r="AK10" i="35"/>
  <c r="AL10" i="35"/>
  <c r="AM10" i="35"/>
  <c r="AN10" i="35"/>
  <c r="C33" i="9"/>
  <c r="D11" i="9"/>
  <c r="D12" i="9"/>
  <c r="D13" i="9"/>
  <c r="D14" i="9"/>
  <c r="D15" i="9"/>
  <c r="D10" i="9"/>
  <c r="D9" i="9"/>
  <c r="AJ20" i="9"/>
  <c r="AK20" i="9"/>
  <c r="AL20" i="9"/>
  <c r="AM20" i="9"/>
  <c r="AJ21" i="9"/>
  <c r="AJ26" i="9" s="1"/>
  <c r="AK21" i="9"/>
  <c r="AK29" i="9" s="1"/>
  <c r="AL21" i="9"/>
  <c r="AL24" i="9" s="1"/>
  <c r="AM21" i="9"/>
  <c r="AN21" i="9" s="1"/>
  <c r="AJ24" i="9"/>
  <c r="AK24" i="9"/>
  <c r="AJ27" i="9"/>
  <c r="AK27" i="9"/>
  <c r="AL27" i="9"/>
  <c r="AJ29" i="9"/>
  <c r="AK30" i="9"/>
  <c r="AL30" i="9"/>
  <c r="AJ32" i="9"/>
  <c r="AK32" i="9"/>
  <c r="Q21" i="9"/>
  <c r="P21" i="9" s="1"/>
  <c r="O21" i="9" s="1"/>
  <c r="N21" i="9" s="1"/>
  <c r="M21" i="9" s="1"/>
  <c r="L21" i="9" s="1"/>
  <c r="K21" i="9" s="1"/>
  <c r="J21" i="9" s="1"/>
  <c r="I21" i="9" s="1"/>
  <c r="H21" i="9" s="1"/>
  <c r="G21" i="9" s="1"/>
  <c r="F21" i="9" s="1"/>
  <c r="E21" i="9" s="1"/>
  <c r="A5" i="32"/>
  <c r="E5" i="32"/>
  <c r="F5" i="32"/>
  <c r="G5" i="32"/>
  <c r="BA6" i="14"/>
  <c r="BE6" i="14" s="1"/>
  <c r="BI6" i="14" s="1"/>
  <c r="BM6" i="14" s="1"/>
  <c r="BQ6" i="14" s="1"/>
  <c r="BU6" i="14" s="1"/>
  <c r="BY6" i="14" s="1"/>
  <c r="CC6" i="14" s="1"/>
  <c r="CG6" i="14" s="1"/>
  <c r="CK6" i="14" s="1"/>
  <c r="CO6" i="14" s="1"/>
  <c r="CS6" i="14" s="1"/>
  <c r="CW6" i="14" s="1"/>
  <c r="DA6" i="14" s="1"/>
  <c r="DE6" i="14" s="1"/>
  <c r="DI6" i="14" s="1"/>
  <c r="DM6" i="14" s="1"/>
  <c r="DQ6" i="14" s="1"/>
  <c r="DU6" i="14" s="1"/>
  <c r="DY6" i="14" s="1"/>
  <c r="EC6" i="14" s="1"/>
  <c r="EG6" i="14" s="1"/>
  <c r="EK6" i="14" s="1"/>
  <c r="EO6" i="14" s="1"/>
  <c r="ES6" i="14" s="1"/>
  <c r="EW6" i="14" s="1"/>
  <c r="FA6" i="14" s="1"/>
  <c r="FE6" i="14" s="1"/>
  <c r="FI6" i="14" s="1"/>
  <c r="FM6" i="14" s="1"/>
  <c r="FQ6" i="14" s="1"/>
  <c r="FU6" i="14" s="1"/>
  <c r="FY6" i="14" s="1"/>
  <c r="GC6" i="14" s="1"/>
  <c r="GG6" i="14" s="1"/>
  <c r="O2" i="3"/>
  <c r="D5" i="32" l="1"/>
  <c r="AN30" i="9"/>
  <c r="AN17" i="9"/>
  <c r="AN18" i="9" s="1"/>
  <c r="AN27" i="9"/>
  <c r="AN24" i="9"/>
  <c r="AN32" i="9"/>
  <c r="AN29" i="9"/>
  <c r="AN26" i="9"/>
  <c r="AN28" i="9"/>
  <c r="AN25" i="9"/>
  <c r="AN31" i="9"/>
  <c r="AM28" i="9"/>
  <c r="AM30" i="9"/>
  <c r="AJ30" i="9"/>
  <c r="AL28" i="9"/>
  <c r="AK25" i="9"/>
  <c r="AL31" i="9"/>
  <c r="AK28" i="9"/>
  <c r="AM26" i="9"/>
  <c r="AJ25" i="9"/>
  <c r="AJ34" i="9" s="1"/>
  <c r="AK17" i="9"/>
  <c r="AK18" i="9" s="1"/>
  <c r="AK31" i="9"/>
  <c r="AM29" i="9"/>
  <c r="AJ28" i="9"/>
  <c r="AL26" i="9"/>
  <c r="AJ17" i="9"/>
  <c r="AJ18" i="9" s="1"/>
  <c r="AM32" i="9"/>
  <c r="AJ31" i="9"/>
  <c r="AL29" i="9"/>
  <c r="AK26" i="9"/>
  <c r="AK34" i="9" s="1"/>
  <c r="AM24" i="9"/>
  <c r="AM25" i="9"/>
  <c r="AL25" i="9"/>
  <c r="AL34" i="9" s="1"/>
  <c r="AM17" i="9"/>
  <c r="AM18" i="9" s="1"/>
  <c r="AM31" i="9"/>
  <c r="AL17" i="9"/>
  <c r="AL18" i="9" s="1"/>
  <c r="AL32" i="9"/>
  <c r="AM27" i="9"/>
  <c r="AN34" i="9" l="1"/>
  <c r="AM34" i="9"/>
  <c r="T21" i="9"/>
  <c r="S21" i="9"/>
  <c r="R17" i="9"/>
  <c r="R25" i="9"/>
  <c r="R26" i="9"/>
  <c r="R27" i="9"/>
  <c r="R28" i="9"/>
  <c r="R29" i="9"/>
  <c r="R30" i="9"/>
  <c r="R31" i="9"/>
  <c r="R32" i="9"/>
  <c r="R24" i="9"/>
  <c r="G4" i="32"/>
  <c r="D9" i="35" l="1"/>
  <c r="D7" i="35"/>
  <c r="D8" i="35"/>
  <c r="G12" i="32"/>
  <c r="G11" i="32"/>
  <c r="G9" i="32"/>
  <c r="G8" i="32"/>
  <c r="G7" i="32"/>
  <c r="F18" i="20"/>
  <c r="F17" i="20"/>
  <c r="F15" i="20"/>
  <c r="F14" i="20"/>
  <c r="F13" i="20"/>
  <c r="F11" i="20"/>
  <c r="F10" i="20"/>
  <c r="J19" i="20"/>
  <c r="S25" i="9" l="1"/>
  <c r="S29" i="9"/>
  <c r="S30" i="9"/>
  <c r="S32" i="9"/>
  <c r="S26" i="9"/>
  <c r="S27" i="9"/>
  <c r="S17" i="9"/>
  <c r="S28" i="9"/>
  <c r="S24" i="9"/>
  <c r="S31" i="9"/>
  <c r="G10" i="32"/>
  <c r="F16" i="20"/>
  <c r="G6" i="32"/>
  <c r="F12" i="20"/>
  <c r="XER17" i="39" l="1"/>
  <c r="F9" i="20" l="1"/>
  <c r="G3" i="32"/>
  <c r="F3" i="32"/>
  <c r="F4" i="32"/>
  <c r="F6" i="32"/>
  <c r="F7" i="32"/>
  <c r="F8" i="32"/>
  <c r="F9" i="32"/>
  <c r="F10" i="32"/>
  <c r="F11" i="32"/>
  <c r="F12" i="32"/>
  <c r="M12" i="39"/>
  <c r="M13" i="39"/>
  <c r="M14" i="39"/>
  <c r="M10" i="39"/>
  <c r="M5" i="39"/>
  <c r="M6" i="39"/>
  <c r="M7" i="39"/>
  <c r="M8" i="39"/>
  <c r="M9" i="39"/>
  <c r="I12" i="39"/>
  <c r="K12" i="39" s="1"/>
  <c r="I13" i="39"/>
  <c r="I14" i="39"/>
  <c r="K8" i="39"/>
  <c r="K9" i="39"/>
  <c r="K10" i="39"/>
  <c r="I2" i="39"/>
  <c r="L14" i="39" l="1"/>
  <c r="N14" i="39" s="1"/>
  <c r="L13" i="39"/>
  <c r="N13" i="39" s="1"/>
  <c r="K14" i="39"/>
  <c r="L12" i="39"/>
  <c r="K13" i="39"/>
  <c r="M4" i="39"/>
  <c r="G15" i="39"/>
  <c r="K5" i="39"/>
  <c r="K6" i="39"/>
  <c r="K7" i="39"/>
  <c r="K4" i="39"/>
  <c r="F13" i="32"/>
  <c r="I15" i="39"/>
  <c r="J15" i="39"/>
  <c r="M15" i="39" l="1"/>
  <c r="N12" i="39"/>
  <c r="K15" i="39"/>
  <c r="V20" i="9" l="1"/>
  <c r="W20" i="9" s="1"/>
  <c r="X20" i="9" s="1"/>
  <c r="Y20" i="9" s="1"/>
  <c r="Z20" i="9" s="1"/>
  <c r="AA20" i="9" s="1"/>
  <c r="AB20" i="9" s="1"/>
  <c r="AC20" i="9" s="1"/>
  <c r="AD20" i="9" s="1"/>
  <c r="AE20" i="9" s="1"/>
  <c r="AF20" i="9" s="1"/>
  <c r="AG20" i="9" s="1"/>
  <c r="AH20" i="9" s="1"/>
  <c r="D10" i="39" l="1"/>
  <c r="I65" i="3"/>
  <c r="I20" i="3"/>
  <c r="J17" i="3"/>
  <c r="D17" i="28" s="1"/>
  <c r="I16" i="3"/>
  <c r="I14" i="3"/>
  <c r="J10" i="3"/>
  <c r="D10" i="28" s="1"/>
  <c r="I9" i="3"/>
  <c r="F8" i="3"/>
  <c r="I58" i="3"/>
  <c r="J58" i="3"/>
  <c r="D58" i="28" s="1"/>
  <c r="G58" i="28" s="1"/>
  <c r="I60" i="3"/>
  <c r="J60" i="3"/>
  <c r="D60" i="28" s="1"/>
  <c r="G60" i="28" s="1"/>
  <c r="I61" i="3"/>
  <c r="J61" i="3"/>
  <c r="D61" i="28" s="1"/>
  <c r="G61" i="28" s="1"/>
  <c r="I62" i="3"/>
  <c r="J62" i="3"/>
  <c r="D62" i="28" s="1"/>
  <c r="G62" i="28" s="1"/>
  <c r="I63" i="3"/>
  <c r="J63" i="3"/>
  <c r="I32" i="3"/>
  <c r="J32" i="3"/>
  <c r="D32" i="28" s="1"/>
  <c r="I33" i="3"/>
  <c r="J33" i="3"/>
  <c r="D33" i="28" s="1"/>
  <c r="I34" i="3"/>
  <c r="J34" i="3"/>
  <c r="I30" i="3"/>
  <c r="J30" i="3"/>
  <c r="I23" i="3"/>
  <c r="J23" i="3"/>
  <c r="D23" i="28" s="1"/>
  <c r="I24" i="3"/>
  <c r="J24" i="3"/>
  <c r="D24" i="28" s="1"/>
  <c r="I25" i="3"/>
  <c r="J25" i="3"/>
  <c r="D25" i="28" s="1"/>
  <c r="I26" i="3"/>
  <c r="J26" i="3"/>
  <c r="D26" i="28" s="1"/>
  <c r="I27" i="3"/>
  <c r="J27" i="3"/>
  <c r="D27" i="28" s="1"/>
  <c r="I28" i="3"/>
  <c r="J28" i="3"/>
  <c r="D28" i="28" s="1"/>
  <c r="J9" i="3"/>
  <c r="D9" i="28" s="1"/>
  <c r="I10" i="3"/>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F6" i="35"/>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J6" i="35" s="1"/>
  <c r="AK6" i="35" s="1"/>
  <c r="AL6" i="35" s="1"/>
  <c r="AM6" i="35" s="1"/>
  <c r="AN6" i="35" s="1"/>
  <c r="F7" i="9"/>
  <c r="F23" i="9" s="1"/>
  <c r="K2" i="28"/>
  <c r="H1" i="35"/>
  <c r="O1" i="3"/>
  <c r="I8" i="3"/>
  <c r="I22" i="3"/>
  <c r="I31" i="3"/>
  <c r="F22" i="3"/>
  <c r="F23" i="3"/>
  <c r="F24" i="3"/>
  <c r="F25" i="3"/>
  <c r="F26" i="3"/>
  <c r="F27" i="3"/>
  <c r="F28" i="3"/>
  <c r="F30" i="3"/>
  <c r="F31" i="3"/>
  <c r="F32" i="3"/>
  <c r="F33" i="3"/>
  <c r="F34" i="3"/>
  <c r="F58" i="3"/>
  <c r="F60" i="3"/>
  <c r="F61" i="3"/>
  <c r="F62" i="3"/>
  <c r="F63" i="3"/>
  <c r="F9" i="3"/>
  <c r="F10" i="3"/>
  <c r="F20" i="3"/>
  <c r="J31" i="3"/>
  <c r="J22" i="3"/>
  <c r="D22" i="28" s="1"/>
  <c r="J8" i="3"/>
  <c r="D8" i="28" s="1"/>
  <c r="D21" i="3"/>
  <c r="D29" i="3"/>
  <c r="B6" i="30"/>
  <c r="B5" i="30"/>
  <c r="B20" i="30"/>
  <c r="B21" i="30"/>
  <c r="B39" i="40"/>
  <c r="B11" i="40"/>
  <c r="B36" i="40"/>
  <c r="A12" i="40"/>
  <c r="B12" i="40"/>
  <c r="A13" i="40"/>
  <c r="B13" i="40"/>
  <c r="A14" i="40"/>
  <c r="B14" i="40"/>
  <c r="A15" i="40"/>
  <c r="B15" i="40"/>
  <c r="A16" i="40"/>
  <c r="B16" i="40"/>
  <c r="J63" i="28"/>
  <c r="J62" i="28"/>
  <c r="J61" i="28"/>
  <c r="J60" i="28"/>
  <c r="J59" i="28"/>
  <c r="J58" i="28"/>
  <c r="J57" i="28"/>
  <c r="J55" i="28"/>
  <c r="J54" i="28"/>
  <c r="J51" i="28"/>
  <c r="J50" i="28"/>
  <c r="J49" i="28"/>
  <c r="J48" i="28"/>
  <c r="J47" i="28"/>
  <c r="J46" i="28"/>
  <c r="J45" i="28"/>
  <c r="J43" i="28"/>
  <c r="J42" i="28"/>
  <c r="J41" i="28"/>
  <c r="J40" i="28"/>
  <c r="J39" i="28"/>
  <c r="J38" i="28"/>
  <c r="J37" i="28"/>
  <c r="J36" i="28"/>
  <c r="J34" i="28"/>
  <c r="J33" i="28"/>
  <c r="J32" i="28"/>
  <c r="J31" i="28"/>
  <c r="J30" i="28"/>
  <c r="J28" i="28"/>
  <c r="J27" i="28"/>
  <c r="J26" i="28"/>
  <c r="J25" i="28"/>
  <c r="J24" i="28"/>
  <c r="J23" i="28"/>
  <c r="J22" i="28"/>
  <c r="J20" i="28"/>
  <c r="J19" i="28"/>
  <c r="J18" i="28"/>
  <c r="J17" i="28"/>
  <c r="J16" i="28"/>
  <c r="J15" i="28"/>
  <c r="J14" i="28"/>
  <c r="J13" i="28"/>
  <c r="J12" i="28"/>
  <c r="J11" i="28"/>
  <c r="J10" i="28"/>
  <c r="J9" i="28"/>
  <c r="J8" i="28"/>
  <c r="A4" i="7"/>
  <c r="A14" i="28"/>
  <c r="B14" i="28"/>
  <c r="C14" i="28"/>
  <c r="A15" i="28"/>
  <c r="B15" i="28"/>
  <c r="C15" i="28"/>
  <c r="A16" i="28"/>
  <c r="B16" i="28"/>
  <c r="C60" i="28"/>
  <c r="I19" i="20"/>
  <c r="D15" i="20"/>
  <c r="E9" i="32" s="1"/>
  <c r="H10" i="39" s="1"/>
  <c r="F56" i="28"/>
  <c r="E21" i="3"/>
  <c r="I21" i="3" s="1"/>
  <c r="D4" i="37" s="1"/>
  <c r="C61" i="28"/>
  <c r="A18" i="9"/>
  <c r="A13" i="32" s="1"/>
  <c r="H14" i="39"/>
  <c r="H13" i="39"/>
  <c r="H12" i="39"/>
  <c r="E34" i="9"/>
  <c r="F34" i="9"/>
  <c r="G34" i="9"/>
  <c r="H34" i="9"/>
  <c r="I34" i="9"/>
  <c r="J34" i="9"/>
  <c r="C57" i="28"/>
  <c r="C58" i="28"/>
  <c r="C59" i="28"/>
  <c r="C62" i="28"/>
  <c r="C63" i="28"/>
  <c r="N19" i="20"/>
  <c r="A4" i="40"/>
  <c r="A3" i="40"/>
  <c r="A2" i="40"/>
  <c r="J1" i="40"/>
  <c r="A7" i="40"/>
  <c r="A8" i="40"/>
  <c r="B8" i="40"/>
  <c r="A9" i="40"/>
  <c r="B9" i="40"/>
  <c r="A10" i="40"/>
  <c r="B10" i="40"/>
  <c r="A11"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A37" i="40"/>
  <c r="B37" i="40"/>
  <c r="A38" i="40"/>
  <c r="B38" i="40"/>
  <c r="A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E2" i="32"/>
  <c r="A75" i="3"/>
  <c r="A71" i="30" s="1"/>
  <c r="A73" i="3"/>
  <c r="A69" i="30" s="1"/>
  <c r="A52" i="3"/>
  <c r="A48" i="30" s="1"/>
  <c r="D14" i="20"/>
  <c r="A17" i="9"/>
  <c r="A12" i="32" s="1"/>
  <c r="A16" i="9"/>
  <c r="A11" i="32" s="1"/>
  <c r="A15" i="9"/>
  <c r="A16" i="20" s="1"/>
  <c r="A14" i="9"/>
  <c r="A13" i="9"/>
  <c r="A8" i="32" s="1"/>
  <c r="A12" i="9"/>
  <c r="A7" i="32" s="1"/>
  <c r="A11" i="9"/>
  <c r="A12" i="20" s="1"/>
  <c r="A10" i="9"/>
  <c r="A9" i="9"/>
  <c r="A10" i="20" s="1"/>
  <c r="A8" i="9"/>
  <c r="A3" i="32" s="1"/>
  <c r="A77" i="3"/>
  <c r="A15" i="39" s="1"/>
  <c r="M1" i="20"/>
  <c r="A4" i="20"/>
  <c r="D4" i="14"/>
  <c r="D3" i="14"/>
  <c r="D1" i="14"/>
  <c r="E4" i="9"/>
  <c r="E3" i="9"/>
  <c r="E1" i="9"/>
  <c r="A2" i="9"/>
  <c r="A4" i="9"/>
  <c r="A3" i="9"/>
  <c r="A4" i="14"/>
  <c r="A3" i="37"/>
  <c r="A4" i="37"/>
  <c r="A5" i="37"/>
  <c r="A6" i="37"/>
  <c r="A7" i="37"/>
  <c r="A8" i="37"/>
  <c r="A9" i="37"/>
  <c r="A10" i="37"/>
  <c r="A11" i="37"/>
  <c r="A12" i="37"/>
  <c r="A13" i="37"/>
  <c r="K4" i="28"/>
  <c r="K3" i="28"/>
  <c r="K1" i="28"/>
  <c r="A4" i="28"/>
  <c r="A3" i="28"/>
  <c r="A2" i="28"/>
  <c r="A4" i="35"/>
  <c r="A2" i="35"/>
  <c r="A3" i="35"/>
  <c r="A3" i="14"/>
  <c r="A2" i="14"/>
  <c r="A3" i="30"/>
  <c r="A4" i="30"/>
  <c r="B4" i="30"/>
  <c r="A5" i="30"/>
  <c r="A6" i="30"/>
  <c r="A7" i="30"/>
  <c r="B7" i="30"/>
  <c r="A8" i="30"/>
  <c r="B8" i="30"/>
  <c r="A9" i="30"/>
  <c r="B9" i="30"/>
  <c r="A10" i="30"/>
  <c r="B10" i="30"/>
  <c r="A11" i="30"/>
  <c r="B11" i="30"/>
  <c r="A12" i="30"/>
  <c r="B12" i="30"/>
  <c r="A13" i="30"/>
  <c r="B13" i="30"/>
  <c r="A14" i="30"/>
  <c r="B14" i="30"/>
  <c r="A15" i="30"/>
  <c r="B15" i="30"/>
  <c r="A16" i="30"/>
  <c r="B16" i="30"/>
  <c r="A17" i="30"/>
  <c r="D5" i="39"/>
  <c r="A18" i="30"/>
  <c r="B18" i="30"/>
  <c r="A19" i="30"/>
  <c r="B19" i="30"/>
  <c r="A20" i="30"/>
  <c r="A21" i="30"/>
  <c r="A22" i="30"/>
  <c r="B22" i="30"/>
  <c r="A23" i="30"/>
  <c r="B23" i="30"/>
  <c r="A24" i="30"/>
  <c r="B24" i="30"/>
  <c r="A25" i="30"/>
  <c r="E29" i="3"/>
  <c r="I29" i="3" s="1"/>
  <c r="D5" i="37" s="1"/>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2"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E23" i="9"/>
  <c r="A34" i="9"/>
  <c r="A76" i="3"/>
  <c r="A33" i="9" s="1"/>
  <c r="A74" i="3"/>
  <c r="A32" i="9" s="1"/>
  <c r="A64" i="3"/>
  <c r="A31" i="9" s="1"/>
  <c r="A56" i="3"/>
  <c r="A30" i="9" s="1"/>
  <c r="A53" i="3"/>
  <c r="A29" i="9" s="1"/>
  <c r="A44" i="3"/>
  <c r="A28" i="9" s="1"/>
  <c r="A35" i="3"/>
  <c r="A27" i="9" s="1"/>
  <c r="A29" i="3"/>
  <c r="A26" i="9" s="1"/>
  <c r="A21" i="3"/>
  <c r="A25" i="9" s="1"/>
  <c r="A7" i="3"/>
  <c r="A24" i="9" s="1"/>
  <c r="A17" i="3"/>
  <c r="A2" i="20"/>
  <c r="A3" i="20"/>
  <c r="A2" i="16"/>
  <c r="A2" i="7"/>
  <c r="B14" i="3"/>
  <c r="B70" i="3"/>
  <c r="A70" i="3"/>
  <c r="A69" i="3"/>
  <c r="B28" i="3"/>
  <c r="A28" i="3"/>
  <c r="A72" i="3"/>
  <c r="A71" i="3"/>
  <c r="A68" i="3"/>
  <c r="A67" i="3"/>
  <c r="A66" i="3"/>
  <c r="B72" i="3"/>
  <c r="B71" i="3"/>
  <c r="B69" i="3"/>
  <c r="B68" i="3"/>
  <c r="B67" i="3"/>
  <c r="B66" i="3"/>
  <c r="B10" i="3"/>
  <c r="A10" i="3"/>
  <c r="B27" i="3"/>
  <c r="B26" i="3"/>
  <c r="B25" i="3"/>
  <c r="B24" i="3"/>
  <c r="B23" i="3"/>
  <c r="B22" i="3"/>
  <c r="A27" i="3"/>
  <c r="B51" i="3"/>
  <c r="B50" i="3"/>
  <c r="B49" i="3"/>
  <c r="B48" i="3"/>
  <c r="B47" i="3"/>
  <c r="B46" i="3"/>
  <c r="B45" i="3"/>
  <c r="B42" i="3"/>
  <c r="B30"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K34" i="9"/>
  <c r="L34" i="9"/>
  <c r="K19" i="20"/>
  <c r="A17" i="20"/>
  <c r="M34" i="9"/>
  <c r="N34" i="9"/>
  <c r="F65" i="3"/>
  <c r="A9" i="20"/>
  <c r="A11" i="20"/>
  <c r="E18" i="20"/>
  <c r="D11" i="20"/>
  <c r="D10" i="20"/>
  <c r="E4" i="32" s="1"/>
  <c r="E13" i="20"/>
  <c r="E17" i="20"/>
  <c r="E15" i="20"/>
  <c r="E11" i="20"/>
  <c r="E9" i="20"/>
  <c r="E16" i="20"/>
  <c r="E12" i="20"/>
  <c r="E10" i="20"/>
  <c r="E14" i="20"/>
  <c r="A6" i="32" l="1"/>
  <c r="L5" i="39"/>
  <c r="N5" i="39" s="1"/>
  <c r="E5" i="39" s="1"/>
  <c r="L10" i="39"/>
  <c r="N10" i="39" s="1"/>
  <c r="A10" i="35"/>
  <c r="A18" i="20"/>
  <c r="H5" i="39"/>
  <c r="A10" i="32"/>
  <c r="H25" i="3"/>
  <c r="E19" i="20"/>
  <c r="A19" i="20"/>
  <c r="H30" i="3"/>
  <c r="C15" i="20"/>
  <c r="G13" i="32"/>
  <c r="D9" i="32"/>
  <c r="A4" i="32"/>
  <c r="A14" i="20"/>
  <c r="C21" i="28"/>
  <c r="G7" i="9"/>
  <c r="D4" i="39"/>
  <c r="A13" i="20"/>
  <c r="C7" i="28"/>
  <c r="D4" i="32"/>
  <c r="C56" i="28"/>
  <c r="J20" i="3"/>
  <c r="D20" i="28" s="1"/>
  <c r="I17" i="3"/>
  <c r="H17" i="3" s="1"/>
  <c r="F16" i="3"/>
  <c r="J16" i="3"/>
  <c r="D16" i="28" s="1"/>
  <c r="H8" i="3"/>
  <c r="H62" i="3"/>
  <c r="H60" i="3"/>
  <c r="J29" i="3"/>
  <c r="F29" i="3"/>
  <c r="C10" i="9" s="1"/>
  <c r="H23" i="3"/>
  <c r="H58" i="3"/>
  <c r="J65" i="3"/>
  <c r="H65" i="3" s="1"/>
  <c r="J57" i="3"/>
  <c r="D57" i="28" s="1"/>
  <c r="G57" i="28" s="1"/>
  <c r="I57" i="3"/>
  <c r="F57" i="3"/>
  <c r="F17" i="3"/>
  <c r="E8" i="32"/>
  <c r="C11" i="20"/>
  <c r="D31" i="28"/>
  <c r="H31" i="3"/>
  <c r="A9" i="32"/>
  <c r="A15" i="20"/>
  <c r="H32" i="3"/>
  <c r="H9" i="3"/>
  <c r="H34" i="3"/>
  <c r="C10" i="20"/>
  <c r="H22" i="3"/>
  <c r="D2" i="14"/>
  <c r="H63" i="3"/>
  <c r="H33" i="3"/>
  <c r="D34" i="28"/>
  <c r="M2" i="20"/>
  <c r="H28" i="3"/>
  <c r="J21" i="3"/>
  <c r="D21" i="28" s="1"/>
  <c r="H26" i="3"/>
  <c r="F21" i="3"/>
  <c r="F14" i="3"/>
  <c r="H10" i="3"/>
  <c r="J14" i="3"/>
  <c r="H14" i="3" s="1"/>
  <c r="E2" i="9"/>
  <c r="J2" i="40"/>
  <c r="F2" i="35"/>
  <c r="H24" i="3"/>
  <c r="H61" i="3"/>
  <c r="D30" i="28"/>
  <c r="H27" i="3"/>
  <c r="D63" i="28"/>
  <c r="G63" i="28" s="1"/>
  <c r="D29" i="28" l="1"/>
  <c r="F22" i="32"/>
  <c r="D8" i="32"/>
  <c r="E10" i="39"/>
  <c r="E12" i="39"/>
  <c r="E14" i="39"/>
  <c r="E13" i="39"/>
  <c r="E5" i="37"/>
  <c r="H20" i="3"/>
  <c r="H29" i="3"/>
  <c r="C5" i="37" s="1"/>
  <c r="G23" i="9"/>
  <c r="H7" i="9"/>
  <c r="D65" i="28"/>
  <c r="H16" i="3"/>
  <c r="H57" i="3"/>
  <c r="E4" i="37"/>
  <c r="D14" i="28"/>
  <c r="H21" i="3"/>
  <c r="C4" i="37" s="1"/>
  <c r="C9" i="9"/>
  <c r="L6" i="39" l="1"/>
  <c r="N6" i="39" s="1"/>
  <c r="E6" i="39" s="1"/>
  <c r="L9" i="39"/>
  <c r="N9" i="39" s="1"/>
  <c r="H6" i="39"/>
  <c r="H9" i="39"/>
  <c r="H23" i="9"/>
  <c r="I7" i="9"/>
  <c r="T30" i="9"/>
  <c r="T31" i="9"/>
  <c r="T26" i="9"/>
  <c r="T29" i="9"/>
  <c r="T25" i="9"/>
  <c r="U21" i="9"/>
  <c r="E9" i="39" l="1"/>
  <c r="J7" i="9"/>
  <c r="I23" i="9"/>
  <c r="V21" i="9"/>
  <c r="U31" i="9"/>
  <c r="U29" i="9"/>
  <c r="U26" i="9"/>
  <c r="U30" i="9"/>
  <c r="U25" i="9"/>
  <c r="J23" i="9" l="1"/>
  <c r="K7" i="9"/>
  <c r="V29" i="9"/>
  <c r="V30" i="9"/>
  <c r="V25" i="9"/>
  <c r="V26" i="9"/>
  <c r="V31" i="9"/>
  <c r="W21" i="9"/>
  <c r="K23" i="9" l="1"/>
  <c r="L7" i="9"/>
  <c r="W30" i="9"/>
  <c r="C30" i="9" s="1"/>
  <c r="W29" i="9"/>
  <c r="C29" i="9" s="1"/>
  <c r="W31" i="9"/>
  <c r="C31" i="9" s="1"/>
  <c r="X21" i="9"/>
  <c r="W25" i="9"/>
  <c r="C25" i="9" s="1"/>
  <c r="W26" i="9"/>
  <c r="C26" i="9" s="1"/>
  <c r="M7" i="9" l="1"/>
  <c r="L23" i="9"/>
  <c r="X29" i="9"/>
  <c r="X26" i="9"/>
  <c r="X25" i="9"/>
  <c r="Y21" i="9"/>
  <c r="X30" i="9"/>
  <c r="X31" i="9"/>
  <c r="N7" i="9" l="1"/>
  <c r="M23" i="9"/>
  <c r="Y30" i="9"/>
  <c r="Y25" i="9"/>
  <c r="Y26" i="9"/>
  <c r="Y31" i="9"/>
  <c r="Z21" i="9"/>
  <c r="Y29" i="9"/>
  <c r="O7" i="9" l="1"/>
  <c r="N23" i="9"/>
  <c r="Z30" i="9"/>
  <c r="Z29" i="9"/>
  <c r="Z25" i="9"/>
  <c r="Z31" i="9"/>
  <c r="AA21" i="9"/>
  <c r="Z26" i="9"/>
  <c r="O23" i="9" l="1"/>
  <c r="P7" i="9"/>
  <c r="AA30" i="9"/>
  <c r="AA25" i="9"/>
  <c r="AA26" i="9"/>
  <c r="AA27" i="9"/>
  <c r="AA31" i="9"/>
  <c r="AB21" i="9"/>
  <c r="AA29" i="9"/>
  <c r="AA24" i="9"/>
  <c r="Q7" i="9" l="1"/>
  <c r="P23" i="9"/>
  <c r="AB25" i="9"/>
  <c r="AB30" i="9"/>
  <c r="AB29" i="9"/>
  <c r="AB31" i="9"/>
  <c r="AB24" i="9"/>
  <c r="AC21" i="9"/>
  <c r="AB27" i="9"/>
  <c r="AB17" i="9"/>
  <c r="AB26" i="9"/>
  <c r="Q23" i="9" l="1"/>
  <c r="R7" i="9"/>
  <c r="AD21" i="9"/>
  <c r="AC25" i="9"/>
  <c r="AC26" i="9"/>
  <c r="AC32" i="9"/>
  <c r="AC28" i="9"/>
  <c r="AC27" i="9"/>
  <c r="AC29" i="9"/>
  <c r="AC30" i="9"/>
  <c r="AC17" i="9"/>
  <c r="AC18" i="9" s="1"/>
  <c r="AC24" i="9"/>
  <c r="AC31" i="9"/>
  <c r="S7" i="9" l="1"/>
  <c r="R23" i="9"/>
  <c r="AC34" i="9"/>
  <c r="AD28" i="9"/>
  <c r="AD27" i="9"/>
  <c r="AD30" i="9"/>
  <c r="AD25" i="9"/>
  <c r="AD31" i="9"/>
  <c r="AD32" i="9"/>
  <c r="AD17" i="9"/>
  <c r="AD18" i="9" s="1"/>
  <c r="AD24" i="9"/>
  <c r="AD26" i="9"/>
  <c r="AE21" i="9"/>
  <c r="AD29" i="9"/>
  <c r="S23" i="9" l="1"/>
  <c r="T7" i="9"/>
  <c r="AE17" i="9"/>
  <c r="AE18" i="9" s="1"/>
  <c r="AE32" i="9"/>
  <c r="AE25" i="9"/>
  <c r="AF21" i="9"/>
  <c r="AE30" i="9"/>
  <c r="AE28" i="9"/>
  <c r="AE27" i="9"/>
  <c r="AE26" i="9"/>
  <c r="AE29" i="9"/>
  <c r="AE31" i="9"/>
  <c r="AE24" i="9"/>
  <c r="AD34" i="9"/>
  <c r="T23" i="9" l="1"/>
  <c r="U7" i="9"/>
  <c r="AF25" i="9"/>
  <c r="AF28" i="9"/>
  <c r="AF30" i="9"/>
  <c r="AG21" i="9"/>
  <c r="AF32" i="9"/>
  <c r="AF31" i="9"/>
  <c r="AF24" i="9"/>
  <c r="AF29" i="9"/>
  <c r="AF27" i="9"/>
  <c r="AF26" i="9"/>
  <c r="AF17" i="9"/>
  <c r="AF18" i="9" s="1"/>
  <c r="AE34" i="9"/>
  <c r="U23" i="9" l="1"/>
  <c r="V7" i="9"/>
  <c r="AH21" i="9"/>
  <c r="AG25" i="9"/>
  <c r="AG31" i="9"/>
  <c r="AG32" i="9"/>
  <c r="AG24" i="9"/>
  <c r="AG30" i="9"/>
  <c r="AG26" i="9"/>
  <c r="AG28" i="9"/>
  <c r="AG29" i="9"/>
  <c r="AG27" i="9"/>
  <c r="AG17" i="9"/>
  <c r="AF34" i="9"/>
  <c r="V23" i="9" l="1"/>
  <c r="W7" i="9"/>
  <c r="AG18" i="9"/>
  <c r="AG34" i="9"/>
  <c r="AH28" i="9"/>
  <c r="AH31" i="9"/>
  <c r="AH29" i="9"/>
  <c r="AH30" i="9"/>
  <c r="AH26" i="9"/>
  <c r="AH27" i="9"/>
  <c r="AH17" i="9"/>
  <c r="AH32" i="9"/>
  <c r="AI21" i="9"/>
  <c r="AH24" i="9"/>
  <c r="AH25" i="9"/>
  <c r="W23" i="9" l="1"/>
  <c r="X7" i="9"/>
  <c r="AI17" i="9"/>
  <c r="AI18" i="9" s="1"/>
  <c r="AI31" i="9"/>
  <c r="N64" i="3" s="1"/>
  <c r="AI29" i="9"/>
  <c r="AI27" i="9"/>
  <c r="AI25" i="9"/>
  <c r="N21" i="3" s="1"/>
  <c r="N27" i="3" s="1"/>
  <c r="AI30" i="9"/>
  <c r="N56" i="3" s="1"/>
  <c r="O56" i="3" s="1"/>
  <c r="AI28" i="9"/>
  <c r="AI24" i="9"/>
  <c r="AI32" i="9"/>
  <c r="AI26" i="9"/>
  <c r="N29" i="3" s="1"/>
  <c r="AH18" i="9"/>
  <c r="AH34" i="9"/>
  <c r="N34" i="3" l="1"/>
  <c r="O34" i="3" s="1"/>
  <c r="C30" i="30" s="1"/>
  <c r="N24" i="3"/>
  <c r="O24" i="3" s="1"/>
  <c r="C20" i="30" s="1"/>
  <c r="O21" i="3"/>
  <c r="N28" i="3"/>
  <c r="O28" i="3" s="1"/>
  <c r="C24" i="30" s="1"/>
  <c r="N23" i="3"/>
  <c r="O23" i="3" s="1"/>
  <c r="C19" i="30" s="1"/>
  <c r="N22" i="3"/>
  <c r="O22" i="3" s="1"/>
  <c r="C18" i="30" s="1"/>
  <c r="N26" i="3"/>
  <c r="O26" i="3" s="1"/>
  <c r="C22" i="30" s="1"/>
  <c r="N25" i="3"/>
  <c r="O25" i="3" s="1"/>
  <c r="C21" i="30" s="1"/>
  <c r="B9" i="32"/>
  <c r="C52" i="30"/>
  <c r="O10" i="39"/>
  <c r="N30" i="3"/>
  <c r="O30" i="3" s="1"/>
  <c r="C26" i="30" s="1"/>
  <c r="N33" i="3"/>
  <c r="O33" i="3" s="1"/>
  <c r="C29" i="30" s="1"/>
  <c r="N32" i="3"/>
  <c r="O32" i="3" s="1"/>
  <c r="C28" i="30" s="1"/>
  <c r="O29" i="3"/>
  <c r="P29" i="3" s="1"/>
  <c r="F5" i="37" s="1"/>
  <c r="N31" i="3"/>
  <c r="O31" i="3" s="1"/>
  <c r="C27" i="30" s="1"/>
  <c r="B15" i="20"/>
  <c r="G9" i="37"/>
  <c r="AI34" i="9"/>
  <c r="Y7" i="9"/>
  <c r="X23" i="9"/>
  <c r="O27" i="3"/>
  <c r="C23" i="30" s="1"/>
  <c r="O5" i="39" l="1"/>
  <c r="P21" i="3"/>
  <c r="F4" i="37" s="1"/>
  <c r="B11" i="20"/>
  <c r="B5" i="32"/>
  <c r="G4" i="37"/>
  <c r="B10" i="20"/>
  <c r="C17" i="30"/>
  <c r="B4" i="32"/>
  <c r="G5" i="37"/>
  <c r="O6" i="39"/>
  <c r="C25" i="30"/>
  <c r="Z7" i="9"/>
  <c r="Y23" i="9"/>
  <c r="AA7" i="9" l="1"/>
  <c r="Z23" i="9"/>
  <c r="AA23" i="9" l="1"/>
  <c r="AB7" i="9"/>
  <c r="AB23" i="9" l="1"/>
  <c r="AC7" i="9"/>
  <c r="AD7" i="9" l="1"/>
  <c r="AC23" i="9"/>
  <c r="AD23" i="9" l="1"/>
  <c r="AE7" i="9"/>
  <c r="AE23" i="9" l="1"/>
  <c r="AF7" i="9"/>
  <c r="AG7" i="9" l="1"/>
  <c r="AF23" i="9"/>
  <c r="AH7" i="9" l="1"/>
  <c r="AG23" i="9"/>
  <c r="N53" i="3"/>
  <c r="AI7" i="9" l="1"/>
  <c r="AH23" i="9"/>
  <c r="AI23" i="9" l="1"/>
  <c r="AJ7" i="9"/>
  <c r="AB28" i="9"/>
  <c r="AA28" i="9"/>
  <c r="AK7" i="9" l="1"/>
  <c r="AJ23" i="9"/>
  <c r="M19" i="20"/>
  <c r="AL7" i="9" l="1"/>
  <c r="AK23" i="9"/>
  <c r="T17" i="9"/>
  <c r="U17" i="9"/>
  <c r="V17" i="9"/>
  <c r="W17" i="9"/>
  <c r="X17" i="9"/>
  <c r="Y17" i="9"/>
  <c r="Z17" i="9"/>
  <c r="AA17" i="9"/>
  <c r="N76" i="3"/>
  <c r="O34" i="9"/>
  <c r="P34" i="9"/>
  <c r="AM7" i="9" l="1"/>
  <c r="AL23" i="9"/>
  <c r="O76" i="3"/>
  <c r="AN7" i="9" l="1"/>
  <c r="AN23" i="9" s="1"/>
  <c r="AM23" i="9"/>
  <c r="O14" i="39"/>
  <c r="B12" i="32"/>
  <c r="C72" i="30"/>
  <c r="B18" i="20"/>
  <c r="G12" i="37"/>
  <c r="D18" i="20" l="1"/>
  <c r="C14" i="20" l="1"/>
  <c r="L19" i="20"/>
  <c r="F19" i="20" s="1"/>
  <c r="D12" i="20"/>
  <c r="D16" i="20"/>
  <c r="D13" i="20"/>
  <c r="D17" i="20"/>
  <c r="E12" i="32"/>
  <c r="D12" i="32" s="1"/>
  <c r="C18" i="20"/>
  <c r="E11" i="32" l="1"/>
  <c r="D11" i="32" s="1"/>
  <c r="C17" i="20"/>
  <c r="E7" i="32"/>
  <c r="C13" i="20"/>
  <c r="E10" i="32"/>
  <c r="D10" i="32" s="1"/>
  <c r="C16" i="20"/>
  <c r="E6" i="32"/>
  <c r="C12" i="20"/>
  <c r="D7" i="32" l="1"/>
  <c r="D6" i="32"/>
  <c r="D9" i="20"/>
  <c r="H19" i="20"/>
  <c r="L7" i="39" l="1"/>
  <c r="N7" i="39" s="1"/>
  <c r="L8" i="39"/>
  <c r="N8" i="39" s="1"/>
  <c r="H8" i="39"/>
  <c r="H7" i="39"/>
  <c r="D19" i="20"/>
  <c r="C19" i="20" s="1"/>
  <c r="E3" i="32"/>
  <c r="C9" i="20"/>
  <c r="L4" i="39" l="1"/>
  <c r="N4" i="39" s="1"/>
  <c r="E8" i="39"/>
  <c r="F15" i="39"/>
  <c r="H4" i="39"/>
  <c r="D3" i="32"/>
  <c r="E13" i="32"/>
  <c r="L15" i="39" l="1"/>
  <c r="N15" i="39" s="1"/>
  <c r="E22" i="32"/>
  <c r="D13" i="32"/>
  <c r="E7" i="39"/>
  <c r="H15" i="39"/>
  <c r="E4" i="39"/>
  <c r="I55" i="3" l="1"/>
  <c r="I72" i="3"/>
  <c r="I71" i="3"/>
  <c r="I70" i="3"/>
  <c r="I69" i="3"/>
  <c r="I68" i="3"/>
  <c r="I67" i="3"/>
  <c r="E15" i="39" l="1"/>
  <c r="F54" i="3"/>
  <c r="D53" i="3"/>
  <c r="J54" i="3"/>
  <c r="I54" i="3"/>
  <c r="E53" i="3"/>
  <c r="F55" i="3"/>
  <c r="J55" i="3"/>
  <c r="I66" i="3"/>
  <c r="E64" i="3"/>
  <c r="I38" i="3"/>
  <c r="I39" i="3"/>
  <c r="I19" i="3"/>
  <c r="I46" i="3"/>
  <c r="I18" i="3"/>
  <c r="I15" i="3"/>
  <c r="I42" i="3"/>
  <c r="I47" i="3"/>
  <c r="F42" i="3" l="1"/>
  <c r="J42" i="3"/>
  <c r="J71" i="3"/>
  <c r="F71" i="3"/>
  <c r="F39" i="3"/>
  <c r="J39" i="3"/>
  <c r="D64" i="3"/>
  <c r="J66" i="3"/>
  <c r="F66" i="3"/>
  <c r="F15" i="3"/>
  <c r="J15" i="3"/>
  <c r="J69" i="3"/>
  <c r="F69" i="3"/>
  <c r="J36" i="3"/>
  <c r="F36" i="3"/>
  <c r="F38" i="3"/>
  <c r="J38" i="3"/>
  <c r="F72" i="3"/>
  <c r="J72" i="3"/>
  <c r="D55" i="28"/>
  <c r="H55" i="3"/>
  <c r="H54" i="3"/>
  <c r="D54" i="28"/>
  <c r="J47" i="3"/>
  <c r="F47" i="3"/>
  <c r="D44" i="3"/>
  <c r="J18" i="3"/>
  <c r="F18" i="3"/>
  <c r="J67" i="3"/>
  <c r="F67" i="3"/>
  <c r="F46" i="3"/>
  <c r="J46" i="3"/>
  <c r="I36" i="3"/>
  <c r="J19" i="3"/>
  <c r="F19" i="3"/>
  <c r="J70" i="3"/>
  <c r="F70" i="3"/>
  <c r="F53" i="3"/>
  <c r="D7" i="3"/>
  <c r="J68" i="3"/>
  <c r="F68" i="3"/>
  <c r="O53" i="3" l="1"/>
  <c r="P53" i="3" s="1"/>
  <c r="I53" i="3"/>
  <c r="D8" i="37" s="1"/>
  <c r="J53" i="3"/>
  <c r="F8" i="37" s="1"/>
  <c r="D70" i="28"/>
  <c r="H70" i="3"/>
  <c r="H67" i="3"/>
  <c r="D67" i="28"/>
  <c r="D72" i="28"/>
  <c r="H72" i="3"/>
  <c r="H66" i="3"/>
  <c r="D66" i="28"/>
  <c r="D46" i="28"/>
  <c r="H46" i="3"/>
  <c r="D15" i="28"/>
  <c r="H15" i="3"/>
  <c r="F64" i="3"/>
  <c r="D71" i="28"/>
  <c r="H71" i="3"/>
  <c r="D68" i="28"/>
  <c r="H68" i="3"/>
  <c r="N54" i="3"/>
  <c r="C13" i="9"/>
  <c r="N55" i="3"/>
  <c r="D19" i="28"/>
  <c r="H19" i="3"/>
  <c r="D18" i="28"/>
  <c r="H18" i="3"/>
  <c r="D38" i="28"/>
  <c r="H38" i="3"/>
  <c r="D69" i="28"/>
  <c r="H69" i="3"/>
  <c r="H39" i="3"/>
  <c r="D39" i="28"/>
  <c r="D42" i="28"/>
  <c r="H42" i="3"/>
  <c r="D47" i="28"/>
  <c r="H47" i="3"/>
  <c r="D36" i="28"/>
  <c r="H36" i="3"/>
  <c r="H53" i="3" l="1"/>
  <c r="C8" i="37" s="1"/>
  <c r="D53" i="28"/>
  <c r="E8" i="37"/>
  <c r="C49" i="30"/>
  <c r="O9" i="39"/>
  <c r="B8" i="32"/>
  <c r="O64" i="3"/>
  <c r="I64" i="3"/>
  <c r="D10" i="37" s="1"/>
  <c r="J64" i="3"/>
  <c r="G8" i="37"/>
  <c r="B14" i="20"/>
  <c r="O54" i="3"/>
  <c r="C50" i="30" s="1"/>
  <c r="C15" i="9"/>
  <c r="N65" i="3"/>
  <c r="N72" i="3"/>
  <c r="N71" i="3"/>
  <c r="N66" i="3"/>
  <c r="O55" i="3"/>
  <c r="C51" i="30" s="1"/>
  <c r="N69" i="3"/>
  <c r="N67" i="3"/>
  <c r="N70" i="3"/>
  <c r="N68" i="3"/>
  <c r="P64" i="3" l="1"/>
  <c r="F10" i="37" s="1"/>
  <c r="O12" i="39"/>
  <c r="B10" i="32"/>
  <c r="C60" i="30"/>
  <c r="E10" i="37"/>
  <c r="H64" i="3"/>
  <c r="C10" i="37" s="1"/>
  <c r="D64" i="28"/>
  <c r="B16" i="20"/>
  <c r="G10" i="37"/>
  <c r="O66" i="3"/>
  <c r="C62" i="30" s="1"/>
  <c r="O70" i="3"/>
  <c r="C66" i="30" s="1"/>
  <c r="O69" i="3"/>
  <c r="C65" i="30" s="1"/>
  <c r="O67" i="3"/>
  <c r="C63" i="30" s="1"/>
  <c r="O71" i="3"/>
  <c r="C67" i="30" s="1"/>
  <c r="O68" i="3"/>
  <c r="C64" i="30" s="1"/>
  <c r="O72" i="3"/>
  <c r="C68" i="30" s="1"/>
  <c r="O65" i="3"/>
  <c r="C61" i="30" s="1"/>
  <c r="I59" i="3" l="1"/>
  <c r="E56" i="3"/>
  <c r="F59" i="3"/>
  <c r="J59" i="3"/>
  <c r="D56" i="3"/>
  <c r="D59" i="28" l="1"/>
  <c r="G59" i="28" s="1"/>
  <c r="H59" i="3"/>
  <c r="I56" i="3"/>
  <c r="D9" i="37" s="1"/>
  <c r="J56" i="3"/>
  <c r="P56" i="3" s="1"/>
  <c r="F56" i="3"/>
  <c r="N63" i="3" l="1"/>
  <c r="C14" i="9"/>
  <c r="N62" i="3"/>
  <c r="N61" i="3"/>
  <c r="N58" i="3"/>
  <c r="N57" i="3"/>
  <c r="N60" i="3"/>
  <c r="H56" i="3"/>
  <c r="C9" i="37" s="1"/>
  <c r="E9" i="37"/>
  <c r="D56" i="28"/>
  <c r="F9" i="37"/>
  <c r="N59" i="3"/>
  <c r="O57" i="3" l="1"/>
  <c r="C53" i="30" s="1"/>
  <c r="O58" i="3"/>
  <c r="C54" i="30" s="1"/>
  <c r="O59" i="3"/>
  <c r="C55" i="30" s="1"/>
  <c r="O61" i="3"/>
  <c r="C57" i="30" s="1"/>
  <c r="O60" i="3"/>
  <c r="C56" i="30" s="1"/>
  <c r="G56" i="28"/>
  <c r="O62" i="3"/>
  <c r="C58" i="30" s="1"/>
  <c r="O63" i="3"/>
  <c r="C59" i="30" s="1"/>
  <c r="I40" i="3" l="1"/>
  <c r="J40" i="3"/>
  <c r="F40" i="3"/>
  <c r="D40" i="28" l="1"/>
  <c r="H40" i="3"/>
  <c r="D35" i="3" l="1"/>
  <c r="D52" i="3" l="1"/>
  <c r="D73" i="3" l="1"/>
  <c r="C16" i="9" l="1"/>
  <c r="N79" i="3"/>
  <c r="E11" i="37" l="1"/>
  <c r="D74" i="28"/>
  <c r="E44" i="3" l="1"/>
  <c r="I45" i="3"/>
  <c r="F45" i="3"/>
  <c r="J45" i="3"/>
  <c r="E35" i="3"/>
  <c r="I43" i="3"/>
  <c r="F43" i="3"/>
  <c r="J43" i="3"/>
  <c r="I37" i="3"/>
  <c r="F37" i="3"/>
  <c r="J37" i="3"/>
  <c r="J13" i="3"/>
  <c r="I13" i="3"/>
  <c r="F13" i="3"/>
  <c r="I51" i="3" l="1"/>
  <c r="J51" i="3"/>
  <c r="F51" i="3"/>
  <c r="J50" i="3"/>
  <c r="F50" i="3"/>
  <c r="I50" i="3"/>
  <c r="I49" i="3"/>
  <c r="F49" i="3"/>
  <c r="J49" i="3"/>
  <c r="I48" i="3"/>
  <c r="F48" i="3"/>
  <c r="J48" i="3"/>
  <c r="D45" i="28"/>
  <c r="H45" i="3"/>
  <c r="F44" i="3"/>
  <c r="I41" i="3"/>
  <c r="J41" i="3"/>
  <c r="F41" i="3"/>
  <c r="D43" i="28"/>
  <c r="H43" i="3"/>
  <c r="F35" i="3"/>
  <c r="D37" i="28"/>
  <c r="H37" i="3"/>
  <c r="H13" i="3"/>
  <c r="D13" i="28"/>
  <c r="I12" i="3"/>
  <c r="F12" i="3"/>
  <c r="J12" i="3"/>
  <c r="F11" i="3"/>
  <c r="E7" i="3"/>
  <c r="J11" i="3"/>
  <c r="I11" i="3"/>
  <c r="J35" i="3" l="1"/>
  <c r="J44" i="3"/>
  <c r="H51" i="3"/>
  <c r="D51" i="28"/>
  <c r="H50" i="3"/>
  <c r="D50" i="28"/>
  <c r="D49" i="28"/>
  <c r="H49" i="3"/>
  <c r="D48" i="28"/>
  <c r="H48" i="3"/>
  <c r="C12" i="9"/>
  <c r="H41" i="3"/>
  <c r="D41" i="28"/>
  <c r="C11" i="9"/>
  <c r="H12" i="3"/>
  <c r="D12" i="28"/>
  <c r="F7" i="3"/>
  <c r="E52" i="3"/>
  <c r="K7" i="3" s="1"/>
  <c r="D11" i="28"/>
  <c r="H11" i="3"/>
  <c r="J7" i="3" l="1"/>
  <c r="E6" i="37"/>
  <c r="D35" i="28"/>
  <c r="E7" i="37"/>
  <c r="D44" i="28"/>
  <c r="I35" i="3"/>
  <c r="I44" i="3"/>
  <c r="E73" i="3"/>
  <c r="N78" i="3" s="1"/>
  <c r="N80" i="3" s="1"/>
  <c r="K64" i="3"/>
  <c r="K29" i="3"/>
  <c r="F52" i="3"/>
  <c r="K44" i="3"/>
  <c r="K35" i="3"/>
  <c r="K21" i="3"/>
  <c r="C8" i="9"/>
  <c r="D7" i="28" l="1"/>
  <c r="E3" i="37"/>
  <c r="J52" i="3"/>
  <c r="D52" i="28" s="1"/>
  <c r="H44" i="3"/>
  <c r="C7" i="37" s="1"/>
  <c r="D7" i="37"/>
  <c r="H35" i="3"/>
  <c r="C6" i="37" s="1"/>
  <c r="D6" i="37"/>
  <c r="I7" i="3"/>
  <c r="D3" i="37" s="1"/>
  <c r="F73" i="3"/>
  <c r="F75" i="3" s="1"/>
  <c r="K52" i="3"/>
  <c r="E7" i="28" l="1"/>
  <c r="J73" i="3"/>
  <c r="J75" i="3" s="1"/>
  <c r="I52" i="3"/>
  <c r="I73" i="3" s="1"/>
  <c r="H7" i="3"/>
  <c r="C3" i="37" s="1"/>
  <c r="N81" i="3"/>
  <c r="E35" i="28"/>
  <c r="E24" i="28"/>
  <c r="G24" i="28" s="1"/>
  <c r="E25" i="28"/>
  <c r="G25" i="28" s="1"/>
  <c r="E32" i="28"/>
  <c r="G32" i="28" s="1"/>
  <c r="E44" i="28"/>
  <c r="E52" i="28"/>
  <c r="E75" i="28" s="1"/>
  <c r="E8" i="28"/>
  <c r="G8" i="28" s="1"/>
  <c r="E42" i="28"/>
  <c r="E26" i="28"/>
  <c r="G26" i="28" s="1"/>
  <c r="E28" i="28"/>
  <c r="G28" i="28" s="1"/>
  <c r="E21" i="28"/>
  <c r="G21" i="28" s="1"/>
  <c r="E9" i="28"/>
  <c r="G9" i="28" s="1"/>
  <c r="E37" i="28"/>
  <c r="E45" i="28"/>
  <c r="E12" i="28"/>
  <c r="G12" i="28" s="1"/>
  <c r="E38" i="28"/>
  <c r="E18" i="28"/>
  <c r="E20" i="28"/>
  <c r="G20" i="28" s="1"/>
  <c r="E23" i="28"/>
  <c r="G23" i="28" s="1"/>
  <c r="E29" i="28"/>
  <c r="G29" i="28" s="1"/>
  <c r="E50" i="28"/>
  <c r="E16" i="28"/>
  <c r="G16" i="28" s="1"/>
  <c r="E31" i="28"/>
  <c r="G31" i="28" s="1"/>
  <c r="E47" i="28"/>
  <c r="E19" i="28"/>
  <c r="E40" i="28"/>
  <c r="E10" i="28"/>
  <c r="G10" i="28" s="1"/>
  <c r="E49" i="28"/>
  <c r="E36" i="28"/>
  <c r="E22" i="28"/>
  <c r="G22" i="28" s="1"/>
  <c r="E41" i="28"/>
  <c r="E34" i="28"/>
  <c r="G34" i="28" s="1"/>
  <c r="D73" i="28"/>
  <c r="D75" i="28" s="1"/>
  <c r="E27" i="28"/>
  <c r="G27" i="28" s="1"/>
  <c r="E14" i="28"/>
  <c r="G14" i="28" s="1"/>
  <c r="E33" i="28"/>
  <c r="G33" i="28" s="1"/>
  <c r="E46" i="28"/>
  <c r="E17" i="28"/>
  <c r="G17" i="28" s="1"/>
  <c r="E51" i="28"/>
  <c r="E39" i="28"/>
  <c r="E13" i="28"/>
  <c r="G13" i="28" s="1"/>
  <c r="E30" i="28"/>
  <c r="G30" i="28" s="1"/>
  <c r="E15" i="28"/>
  <c r="E43" i="28"/>
  <c r="E48" i="28"/>
  <c r="E11" i="28"/>
  <c r="O81" i="3" l="1"/>
  <c r="H52" i="3"/>
  <c r="H73" i="3" s="1"/>
  <c r="O79" i="3" s="1"/>
  <c r="O78" i="3" l="1"/>
  <c r="O80" i="3" s="1"/>
  <c r="Y28" i="9"/>
  <c r="U28" i="9"/>
  <c r="Z28" i="9"/>
  <c r="X28" i="9"/>
  <c r="W28" i="9"/>
  <c r="V28" i="9"/>
  <c r="T28" i="9" l="1"/>
  <c r="C28" i="9" s="1"/>
  <c r="N44" i="3" l="1"/>
  <c r="O44" i="3" s="1"/>
  <c r="P44" i="3" s="1"/>
  <c r="N48" i="3"/>
  <c r="N49" i="3"/>
  <c r="N46" i="3"/>
  <c r="N51" i="3"/>
  <c r="N47" i="3"/>
  <c r="N50" i="3"/>
  <c r="N45" i="3"/>
  <c r="F7" i="37" l="1"/>
  <c r="C40" i="30"/>
  <c r="O8" i="39"/>
  <c r="B7" i="32"/>
  <c r="O46" i="3"/>
  <c r="C42" i="30" s="1"/>
  <c r="O49" i="3"/>
  <c r="C45" i="30" s="1"/>
  <c r="O48" i="3"/>
  <c r="C44" i="30" s="1"/>
  <c r="O45" i="3"/>
  <c r="C41" i="30" s="1"/>
  <c r="O50" i="3"/>
  <c r="C46" i="30" s="1"/>
  <c r="G7" i="37"/>
  <c r="B13" i="20"/>
  <c r="O47" i="3"/>
  <c r="C43" i="30" s="1"/>
  <c r="O51" i="3"/>
  <c r="C47" i="30" s="1"/>
  <c r="T24" i="9" l="1"/>
  <c r="V24" i="9"/>
  <c r="W24" i="9"/>
  <c r="U24" i="9"/>
  <c r="X24" i="9"/>
  <c r="R34" i="9"/>
  <c r="Y24" i="9"/>
  <c r="Z24" i="9"/>
  <c r="C24" i="9" l="1"/>
  <c r="Q34" i="9"/>
  <c r="N7" i="3" l="1"/>
  <c r="O7" i="3" l="1"/>
  <c r="P7" i="3" s="1"/>
  <c r="F3" i="37" s="1"/>
  <c r="N8" i="3"/>
  <c r="N11" i="3"/>
  <c r="N14" i="3"/>
  <c r="N15" i="3"/>
  <c r="N19" i="3"/>
  <c r="N16" i="3"/>
  <c r="N18" i="3"/>
  <c r="N10" i="3"/>
  <c r="N12" i="3"/>
  <c r="N17" i="3"/>
  <c r="N13" i="3"/>
  <c r="N20" i="3"/>
  <c r="N9" i="3"/>
  <c r="O4" i="39" l="1"/>
  <c r="C3" i="30"/>
  <c r="B3" i="32"/>
  <c r="O10" i="3"/>
  <c r="C6" i="30" s="1"/>
  <c r="G3" i="37"/>
  <c r="B9" i="20"/>
  <c r="O11" i="3"/>
  <c r="C7" i="30" s="1"/>
  <c r="O12" i="3"/>
  <c r="C8" i="30" s="1"/>
  <c r="O18" i="3"/>
  <c r="C14" i="30" s="1"/>
  <c r="O16" i="3"/>
  <c r="C12" i="30" s="1"/>
  <c r="O15" i="3"/>
  <c r="C11" i="30" s="1"/>
  <c r="O17" i="3"/>
  <c r="C13" i="30" s="1"/>
  <c r="O8" i="3"/>
  <c r="C4" i="30" s="1"/>
  <c r="O9" i="3"/>
  <c r="C5" i="30" s="1"/>
  <c r="O19" i="3"/>
  <c r="C15" i="30" s="1"/>
  <c r="O20" i="3"/>
  <c r="C16" i="30" s="1"/>
  <c r="O13" i="3"/>
  <c r="C9" i="30" s="1"/>
  <c r="O14" i="3"/>
  <c r="C10" i="30" s="1"/>
  <c r="T27" i="9" l="1"/>
  <c r="Y27" i="9"/>
  <c r="U27" i="9"/>
  <c r="W27" i="9"/>
  <c r="Z27" i="9"/>
  <c r="X27" i="9"/>
  <c r="V27" i="9"/>
  <c r="C27" i="9" l="1"/>
  <c r="N35" i="3"/>
  <c r="N37" i="3" s="1"/>
  <c r="N39" i="3" l="1"/>
  <c r="O39" i="3" s="1"/>
  <c r="C35" i="30" s="1"/>
  <c r="N52" i="3"/>
  <c r="N82" i="3" s="1"/>
  <c r="N43" i="3"/>
  <c r="O43" i="3" s="1"/>
  <c r="C39" i="30" s="1"/>
  <c r="N38" i="3"/>
  <c r="O38" i="3" s="1"/>
  <c r="C34" i="30" s="1"/>
  <c r="N41" i="3"/>
  <c r="O41" i="3" s="1"/>
  <c r="C37" i="30" s="1"/>
  <c r="N42" i="3"/>
  <c r="O42" i="3" s="1"/>
  <c r="C38" i="30" s="1"/>
  <c r="N40" i="3"/>
  <c r="O40" i="3" s="1"/>
  <c r="C36" i="30" s="1"/>
  <c r="O35" i="3"/>
  <c r="N36" i="3"/>
  <c r="O36" i="3" s="1"/>
  <c r="C32" i="30" s="1"/>
  <c r="O37" i="3"/>
  <c r="C33" i="30" s="1"/>
  <c r="O52" i="3" l="1"/>
  <c r="P35" i="3"/>
  <c r="F6" i="37" s="1"/>
  <c r="C48" i="30"/>
  <c r="P52" i="3"/>
  <c r="B12" i="20"/>
  <c r="N73" i="3"/>
  <c r="O7" i="39"/>
  <c r="B6" i="32"/>
  <c r="C31" i="30"/>
  <c r="G6" i="37"/>
  <c r="O73" i="3"/>
  <c r="C69" i="30" s="1"/>
  <c r="O82" i="3"/>
  <c r="S18" i="9" l="1"/>
  <c r="S34" i="9" l="1"/>
  <c r="X32" i="9"/>
  <c r="X34" i="9" s="1"/>
  <c r="X18" i="9"/>
  <c r="W32" i="9"/>
  <c r="W34" i="9" s="1"/>
  <c r="W18" i="9"/>
  <c r="Z32" i="9"/>
  <c r="Z34" i="9" s="1"/>
  <c r="Z18" i="9"/>
  <c r="AB32" i="9"/>
  <c r="AB34" i="9" s="1"/>
  <c r="AB18" i="9"/>
  <c r="U32" i="9"/>
  <c r="U34" i="9" s="1"/>
  <c r="U18" i="9"/>
  <c r="Y32" i="9"/>
  <c r="Y34" i="9" s="1"/>
  <c r="Y18" i="9"/>
  <c r="AA32" i="9"/>
  <c r="AA34" i="9" s="1"/>
  <c r="AA18" i="9"/>
  <c r="V32" i="9"/>
  <c r="V34" i="9" s="1"/>
  <c r="V18" i="9"/>
  <c r="T32" i="9"/>
  <c r="T18" i="9"/>
  <c r="C32" i="9" l="1"/>
  <c r="T34" i="9"/>
  <c r="N74" i="3"/>
  <c r="C34" i="9"/>
  <c r="N77" i="3" l="1"/>
  <c r="N84" i="3" s="1"/>
  <c r="C10" i="35"/>
  <c r="O74" i="3"/>
  <c r="P74" i="3" s="1"/>
  <c r="F11" i="37" s="1"/>
  <c r="N75" i="3"/>
  <c r="N83" i="3" l="1"/>
  <c r="O13" i="39"/>
  <c r="B11" i="32"/>
  <c r="C70" i="30"/>
  <c r="B17" i="20"/>
  <c r="G11" i="37"/>
  <c r="O75" i="3"/>
  <c r="O77" i="3" l="1"/>
  <c r="G13" i="37" s="1"/>
  <c r="C71" i="30"/>
  <c r="O83" i="3" l="1"/>
  <c r="B19" i="20"/>
  <c r="H27" i="28" s="1"/>
  <c r="K27" i="28" s="1"/>
  <c r="O84" i="3"/>
  <c r="C73" i="30"/>
  <c r="O15" i="39"/>
  <c r="B13" i="32"/>
  <c r="E24" i="32" s="1"/>
  <c r="H9" i="28"/>
  <c r="K9" i="28" s="1"/>
  <c r="H13" i="28"/>
  <c r="K13" i="28" s="1"/>
  <c r="H23" i="28" l="1"/>
  <c r="K23" i="28" s="1"/>
  <c r="H12" i="28"/>
  <c r="K12" i="28" s="1"/>
  <c r="H29" i="28"/>
  <c r="H34" i="28"/>
  <c r="K34" i="28" s="1"/>
  <c r="H32" i="28"/>
  <c r="K32" i="28" s="1"/>
  <c r="H22" i="28"/>
  <c r="K22" i="28" s="1"/>
  <c r="H8" i="28"/>
  <c r="K8" i="28" s="1"/>
  <c r="H24" i="28"/>
  <c r="K24" i="28" s="1"/>
  <c r="H57" i="28"/>
  <c r="K57" i="28" s="1"/>
  <c r="H14" i="28"/>
  <c r="K14" i="28" s="1"/>
  <c r="H16" i="28"/>
  <c r="K16" i="28" s="1"/>
  <c r="H26" i="28"/>
  <c r="K26" i="28" s="1"/>
  <c r="H20" i="28"/>
  <c r="K20" i="28" s="1"/>
  <c r="K20" i="20"/>
  <c r="J20" i="20"/>
  <c r="H21" i="28"/>
  <c r="H28" i="28"/>
  <c r="K28" i="28" s="1"/>
  <c r="H30" i="28"/>
  <c r="K30" i="28" s="1"/>
  <c r="H31" i="28"/>
  <c r="K31" i="28" s="1"/>
  <c r="H25" i="28"/>
  <c r="K25" i="28" s="1"/>
  <c r="H33" i="28"/>
  <c r="K33" i="28" s="1"/>
  <c r="H10" i="28"/>
  <c r="K10" i="28" s="1"/>
  <c r="H17" i="28"/>
  <c r="K17" i="28" s="1"/>
  <c r="H59" i="28"/>
  <c r="K59" i="28" s="1"/>
  <c r="N20" i="20"/>
  <c r="H58" i="28"/>
  <c r="K58" i="28" s="1"/>
  <c r="H61" i="28"/>
  <c r="K61" i="28" s="1"/>
  <c r="L20" i="20"/>
  <c r="H20" i="20"/>
  <c r="H56" i="28"/>
  <c r="H6" i="28"/>
  <c r="M20" i="20"/>
  <c r="F20" i="20"/>
  <c r="E20" i="20"/>
  <c r="H62" i="28"/>
  <c r="K62" i="28" s="1"/>
  <c r="H60" i="28"/>
  <c r="K60" i="28" s="1"/>
  <c r="I20" i="20"/>
  <c r="D20" i="20"/>
  <c r="D21" i="20" s="1"/>
  <c r="H63" i="28"/>
  <c r="K63" i="28" s="1"/>
  <c r="K21" i="28" l="1"/>
  <c r="K29" i="28"/>
  <c r="E21" i="20"/>
  <c r="D22" i="20" s="1"/>
  <c r="K56" i="28"/>
  <c r="G41" i="28"/>
  <c r="H41" i="28" s="1"/>
  <c r="K41" i="28" s="1"/>
  <c r="G46" i="28"/>
  <c r="H46" i="28" s="1"/>
  <c r="K46" i="28" s="1"/>
  <c r="G40" i="28"/>
  <c r="H40" i="28" s="1"/>
  <c r="K40" i="28" s="1"/>
  <c r="G50" i="28"/>
  <c r="H50" i="28" s="1"/>
  <c r="K50" i="28" s="1"/>
  <c r="B18" i="32" l="1"/>
  <c r="D18" i="32" s="1"/>
  <c r="B21" i="32"/>
  <c r="B22" i="32" l="1"/>
  <c r="E23" i="32" s="1"/>
  <c r="G48" i="28" l="1"/>
  <c r="H48" i="28" s="1"/>
  <c r="K48" i="28" s="1"/>
  <c r="G49" i="28"/>
  <c r="H49" i="28" s="1"/>
  <c r="K49" i="28" s="1"/>
  <c r="G37" i="28"/>
  <c r="H37" i="28" s="1"/>
  <c r="K37" i="28" s="1"/>
  <c r="G19" i="28"/>
  <c r="H19" i="28" s="1"/>
  <c r="K19" i="28" s="1"/>
  <c r="G42" i="28"/>
  <c r="H42" i="28" s="1"/>
  <c r="K42" i="28" s="1"/>
  <c r="G15" i="28"/>
  <c r="H15" i="28" s="1"/>
  <c r="K15" i="28" s="1"/>
  <c r="G47" i="28"/>
  <c r="H47" i="28" s="1"/>
  <c r="K47" i="28" s="1"/>
  <c r="G51" i="28"/>
  <c r="H51" i="28" s="1"/>
  <c r="K51" i="28" s="1"/>
  <c r="G39" i="28"/>
  <c r="H39" i="28" s="1"/>
  <c r="K39" i="28" s="1"/>
  <c r="G43" i="28"/>
  <c r="H43" i="28" s="1"/>
  <c r="K43" i="28" s="1"/>
  <c r="G18" i="28"/>
  <c r="H18" i="28" s="1"/>
  <c r="K18" i="28" s="1"/>
  <c r="G38" i="28"/>
  <c r="H38" i="28" s="1"/>
  <c r="K38" i="28" s="1"/>
  <c r="G55" i="28"/>
  <c r="H55" i="28" s="1"/>
  <c r="K55" i="28" s="1"/>
  <c r="G36" i="28" l="1"/>
  <c r="H36" i="28" s="1"/>
  <c r="K36" i="28" s="1"/>
  <c r="K35" i="28" s="1"/>
  <c r="F35" i="28"/>
  <c r="G35" i="28" s="1"/>
  <c r="H35" i="28" s="1"/>
  <c r="G54" i="28"/>
  <c r="H54" i="28" s="1"/>
  <c r="K54" i="28" s="1"/>
  <c r="K53" i="28" s="1"/>
  <c r="F53" i="28"/>
  <c r="G53" i="28" s="1"/>
  <c r="H53" i="28" s="1"/>
  <c r="F44" i="28"/>
  <c r="G45" i="28"/>
  <c r="H45" i="28" s="1"/>
  <c r="K45" i="28" s="1"/>
  <c r="K44" i="28" s="1"/>
  <c r="G44" i="28" l="1"/>
  <c r="H44" i="28" l="1"/>
  <c r="G11" i="28"/>
  <c r="H11" i="28" s="1"/>
  <c r="K11" i="28" s="1"/>
  <c r="K7" i="28" s="1"/>
  <c r="K52" i="28" s="1"/>
  <c r="K75" i="28" s="1"/>
  <c r="F7" i="28"/>
  <c r="G7" i="28" l="1"/>
  <c r="F52" i="28"/>
  <c r="F75" i="28" s="1"/>
  <c r="H7" i="28" l="1"/>
  <c r="H52" i="28" s="1"/>
  <c r="H75" i="28" s="1"/>
  <c r="G52" i="28"/>
  <c r="G75" i="28" s="1"/>
  <c r="Q12" i="9" l="1"/>
  <c r="Q16" i="9" l="1"/>
  <c r="D16" i="9" s="1"/>
  <c r="R18" i="9"/>
  <c r="Q10" i="9"/>
  <c r="Q13" i="9"/>
  <c r="Q14" i="9"/>
  <c r="Q8" i="9"/>
  <c r="D8" i="9" s="1"/>
  <c r="Q9" i="9"/>
  <c r="Q11" i="9"/>
  <c r="Q17" i="9"/>
  <c r="D17" i="9" s="1"/>
  <c r="Q15" i="9"/>
  <c r="Q18" i="9" l="1"/>
  <c r="P14" i="9"/>
  <c r="P16" i="9"/>
  <c r="P8" i="9"/>
  <c r="P13" i="9"/>
  <c r="P17" i="9"/>
  <c r="P10" i="9"/>
  <c r="P11" i="9"/>
  <c r="P12" i="9"/>
  <c r="P15" i="9"/>
  <c r="P9" i="9"/>
  <c r="P18" i="9" l="1"/>
  <c r="O13" i="9"/>
  <c r="O12" i="9"/>
  <c r="O16" i="9"/>
  <c r="O14" i="9"/>
  <c r="O11" i="9"/>
  <c r="O10" i="9"/>
  <c r="O15" i="9"/>
  <c r="O8" i="9"/>
  <c r="O17" i="9"/>
  <c r="O9" i="9"/>
  <c r="N8" i="9" l="1"/>
  <c r="N10" i="9"/>
  <c r="N9" i="9"/>
  <c r="N15" i="9"/>
  <c r="N11" i="9"/>
  <c r="N17" i="9"/>
  <c r="N13" i="9"/>
  <c r="N14" i="9"/>
  <c r="N12" i="9"/>
  <c r="N16" i="9"/>
  <c r="O18" i="9"/>
  <c r="M11" i="9" l="1"/>
  <c r="M10" i="9"/>
  <c r="M17" i="9"/>
  <c r="M8" i="9"/>
  <c r="M15" i="9"/>
  <c r="M16" i="9"/>
  <c r="M13" i="9"/>
  <c r="M12" i="9"/>
  <c r="M9" i="9"/>
  <c r="M14" i="9"/>
  <c r="N18" i="9"/>
  <c r="M18" i="9" l="1"/>
  <c r="L10" i="9"/>
  <c r="L14" i="9"/>
  <c r="L11" i="9"/>
  <c r="L15" i="9"/>
  <c r="L8" i="9"/>
  <c r="L17" i="9"/>
  <c r="L16" i="9"/>
  <c r="L12" i="9"/>
  <c r="L9" i="9"/>
  <c r="L13" i="9"/>
  <c r="L18" i="9" l="1"/>
  <c r="K8" i="9"/>
  <c r="K15" i="9"/>
  <c r="K12" i="9"/>
  <c r="K14" i="9"/>
  <c r="K13" i="9"/>
  <c r="K11" i="9"/>
  <c r="K17" i="9"/>
  <c r="K16" i="9"/>
  <c r="K9" i="9"/>
  <c r="K10" i="9"/>
  <c r="K18" i="9" l="1"/>
  <c r="J11" i="9"/>
  <c r="J15" i="9"/>
  <c r="J12" i="9"/>
  <c r="J8" i="9"/>
  <c r="J17" i="9"/>
  <c r="J13" i="9"/>
  <c r="J9" i="9"/>
  <c r="J16" i="9"/>
  <c r="J10" i="9"/>
  <c r="J14" i="9"/>
  <c r="J18" i="9" l="1"/>
  <c r="I9" i="9"/>
  <c r="I16" i="9"/>
  <c r="I17" i="9"/>
  <c r="I14" i="9"/>
  <c r="I13" i="9"/>
  <c r="I11" i="9"/>
  <c r="I8" i="9"/>
  <c r="I12" i="9"/>
  <c r="I15" i="9"/>
  <c r="I10" i="9"/>
  <c r="I18" i="9" l="1"/>
  <c r="H14" i="9"/>
  <c r="H17" i="9"/>
  <c r="H10" i="9"/>
  <c r="H8" i="9"/>
  <c r="H12" i="9"/>
  <c r="H9" i="9"/>
  <c r="H15" i="9"/>
  <c r="H11" i="9"/>
  <c r="H13" i="9"/>
  <c r="H16" i="9"/>
  <c r="H18" i="9" l="1"/>
  <c r="G16" i="9"/>
  <c r="G13" i="9"/>
  <c r="G9" i="9"/>
  <c r="G12" i="9"/>
  <c r="G11" i="9"/>
  <c r="G8" i="9"/>
  <c r="G14" i="9"/>
  <c r="G10" i="9"/>
  <c r="G17" i="9"/>
  <c r="G15" i="9"/>
  <c r="G18" i="9" l="1"/>
  <c r="F12" i="9"/>
  <c r="F8" i="9"/>
  <c r="F10" i="9"/>
  <c r="F14" i="9"/>
  <c r="F11" i="9"/>
  <c r="F15" i="9"/>
  <c r="F9" i="9"/>
  <c r="F13" i="9"/>
  <c r="F16" i="9"/>
  <c r="F17" i="9"/>
  <c r="E11" i="9" l="1"/>
  <c r="E17" i="9"/>
  <c r="E14" i="9"/>
  <c r="E9" i="9"/>
  <c r="E16" i="9"/>
  <c r="E12" i="9"/>
  <c r="E13" i="9"/>
  <c r="E15" i="9"/>
  <c r="E10" i="9"/>
  <c r="E8" i="9"/>
  <c r="F18" i="9"/>
  <c r="E18" i="9" l="1"/>
  <c r="C17" i="9"/>
  <c r="F76" i="3" l="1"/>
  <c r="F77" i="3" s="1"/>
  <c r="C18" i="9"/>
  <c r="J76" i="3"/>
  <c r="P76" i="3" s="1"/>
  <c r="D18" i="9"/>
  <c r="M35" i="3" l="1"/>
  <c r="M56" i="3"/>
  <c r="L52" i="3"/>
  <c r="L35" i="3"/>
  <c r="M44" i="3"/>
  <c r="L29" i="3"/>
  <c r="L53" i="3"/>
  <c r="L7" i="3"/>
  <c r="L56" i="3"/>
  <c r="L21" i="3"/>
  <c r="M29" i="3"/>
  <c r="M64" i="3"/>
  <c r="M53" i="3"/>
  <c r="M7" i="3"/>
  <c r="L44" i="3"/>
  <c r="L64" i="3"/>
  <c r="M21" i="3"/>
  <c r="M52" i="3"/>
  <c r="J77" i="3"/>
  <c r="P77" i="3" s="1"/>
  <c r="E12" i="37"/>
  <c r="F12" i="37"/>
  <c r="L73" i="3" l="1"/>
  <c r="F13" i="37"/>
  <c r="E13" i="37"/>
  <c r="M7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HerreS</author>
    <author>USDOT_User</author>
    <author>Sarna, Maya (FTA)</author>
  </authors>
  <commentList>
    <comment ref="O3" authorId="0" shapeId="0" xr:uid="{00000000-0006-0000-0300-000001000000}">
      <text>
        <r>
          <rPr>
            <sz val="11"/>
            <color indexed="81"/>
            <rFont val="Tahoma"/>
            <family val="2"/>
          </rPr>
          <t>Year of Base Year Dollars should match the year in "Today's Date."</t>
        </r>
      </text>
    </comment>
    <comment ref="G6" authorId="1" shapeId="0" xr:uid="{00000000-0006-0000-0300-000002000000}">
      <text>
        <r>
          <rPr>
            <sz val="11"/>
            <color indexed="81"/>
            <rFont val="Tahoma"/>
            <family val="2"/>
          </rPr>
          <t>Users manually enter these percentages</t>
        </r>
      </text>
    </comment>
    <comment ref="I6" authorId="1" shapeId="0" xr:uid="{00000000-0006-0000-0300-000003000000}">
      <text>
        <r>
          <rPr>
            <sz val="11"/>
            <color indexed="81"/>
            <rFont val="Tahoma"/>
            <family val="2"/>
          </rPr>
          <t>Green shaded areas are computed automatically.  White cells should be used for manual entry</t>
        </r>
        <r>
          <rPr>
            <sz val="9"/>
            <color indexed="81"/>
            <rFont val="Tahoma"/>
            <family val="2"/>
          </rPr>
          <t xml:space="preserve">
</t>
        </r>
      </text>
    </comment>
    <comment ref="L17" authorId="2" shapeId="0" xr:uid="{00000000-0006-0000-0300-000004000000}">
      <text>
        <r>
          <rPr>
            <sz val="9"/>
            <color indexed="81"/>
            <rFont val="Tahoma"/>
            <family val="2"/>
          </rPr>
          <t xml:space="preserve">
For each separate contract package generate a Main Worksheet and an Inflation Worksheet separately, and aggregate into this BUILD Main worksheet.  Additional worksheets should be maintained for contract billing and reporting only.  </t>
        </r>
        <r>
          <rPr>
            <b/>
            <sz val="9"/>
            <color indexed="10"/>
            <rFont val="Tahoma"/>
            <family val="2"/>
          </rPr>
          <t xml:space="preserve">DO NOT alter the SCC workbook to create/insert additional worksheets.  
</t>
        </r>
        <r>
          <rPr>
            <sz val="9"/>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herres</author>
    <author>Sheikh Yusif, Ahmad (FTA)</author>
    <author>USDOT_User</author>
  </authors>
  <commentList>
    <comment ref="I8" authorId="0" shapeId="0" xr:uid="{00000000-0006-0000-0400-000001000000}">
      <text>
        <r>
          <rPr>
            <sz val="12"/>
            <color indexed="81"/>
            <rFont val="Tahoma"/>
            <family val="2"/>
          </rPr>
          <t>Because of inflation, it costs more to buy the same goods and services today than it would have cost in previous years.   The total base year dollar cost is a concept that represents the total project cost if the project were planned, designed and built in only one year, the designated base year.</t>
        </r>
      </text>
    </comment>
    <comment ref="R21" authorId="1" shapeId="0" xr:uid="{0FDA4073-4F48-44B3-A473-F1D105CB513F}">
      <text>
        <r>
          <rPr>
            <sz val="13"/>
            <color indexed="81"/>
            <rFont val="Tahoma"/>
            <family val="2"/>
          </rPr>
          <t>In the Base Year no inflation multiplier is used</t>
        </r>
      </text>
    </comment>
    <comment ref="A33" authorId="2" shapeId="0" xr:uid="{00000000-0006-0000-0400-000003000000}">
      <text>
        <r>
          <rPr>
            <sz val="11"/>
            <color indexed="81"/>
            <rFont val="Tahoma"/>
            <family val="2"/>
          </rPr>
          <t>Enter finance charges needed for the Core Capacity project only.  Do not enter finance charges associated with SGR elements.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Delete lines that are not needed.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USDOT_User</author>
    <author>herres</author>
  </authors>
  <commentList>
    <comment ref="E6" authorId="0" shapeId="0" xr:uid="{00000000-0006-0000-0600-000001000000}">
      <text>
        <r>
          <rPr>
            <sz val="11"/>
            <color indexed="81"/>
            <rFont val="Tahoma"/>
            <family val="2"/>
          </rPr>
          <t>Delete years that are not applicable.</t>
        </r>
        <r>
          <rPr>
            <sz val="9"/>
            <color indexed="81"/>
            <rFont val="Tahoma"/>
            <family val="2"/>
          </rPr>
          <t xml:space="preserve">
</t>
        </r>
      </text>
    </comment>
    <comment ref="C7" authorId="1" shapeId="0" xr:uid="{00000000-0006-0000-0600-000002000000}">
      <text>
        <r>
          <rPr>
            <sz val="11"/>
            <color indexed="81"/>
            <rFont val="Tahoma"/>
            <family val="2"/>
          </rPr>
          <t>On this Schedule and on the Inflation Worksheet, indicate the start of PD with the date of FTA's letter granting entry into PD.
Delete any rows that are not needed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HerreS</author>
    <author>herres</author>
  </authors>
  <commentList>
    <comment ref="I60" authorId="0" shapeId="0" xr:uid="{00000000-0006-0000-0700-000001000000}">
      <text>
        <r>
          <rPr>
            <sz val="10"/>
            <color indexed="81"/>
            <rFont val="Tahoma"/>
            <family val="2"/>
          </rPr>
          <t>The range for buses is 12 to 18 years.  Provide supporting documentation for an estimated useful life of more than 12 years.</t>
        </r>
        <r>
          <rPr>
            <sz val="8"/>
            <color indexed="81"/>
            <rFont val="Tahoma"/>
            <family val="2"/>
          </rPr>
          <t xml:space="preserve">
</t>
        </r>
      </text>
    </comment>
    <comment ref="E75" authorId="1" shapeId="0" xr:uid="{00000000-0006-0000-0700-000002000000}">
      <text>
        <r>
          <rPr>
            <sz val="10"/>
            <color indexed="81"/>
            <rFont val="Tahoma"/>
            <family val="2"/>
          </rPr>
          <t xml:space="preserve">E75 and F75 are double-checks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USDOT_User</author>
    <author>Sheikh Yusif, Ahmad (FTA)</author>
  </authors>
  <commentList>
    <comment ref="H6" authorId="0" shapeId="0" xr:uid="{00000000-0006-0000-0800-000001000000}">
      <text>
        <r>
          <rPr>
            <b/>
            <sz val="10"/>
            <color indexed="81"/>
            <rFont val="Tahoma"/>
            <family val="2"/>
          </rPr>
          <t>DO NOT include State of Good Repair Funds in this area.</t>
        </r>
        <r>
          <rPr>
            <sz val="9"/>
            <color indexed="81"/>
            <rFont val="Tahoma"/>
            <family val="2"/>
          </rPr>
          <t xml:space="preserve">
</t>
        </r>
      </text>
    </comment>
    <comment ref="J6" authorId="1" shapeId="0" xr:uid="{8BA37723-9394-4B65-9018-C0B1A8CE7C18}">
      <text>
        <r>
          <rPr>
            <b/>
            <sz val="9"/>
            <color indexed="81"/>
            <rFont val="Tahoma"/>
            <charset val="1"/>
          </rPr>
          <t>Insert additional columns as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M6" authorId="0" shapeId="0" xr:uid="{00000000-0006-0000-09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B1" authorId="0" shapeId="0" xr:uid="{00000000-0006-0000-0A00-000001000000}">
      <text>
        <r>
          <rPr>
            <sz val="11"/>
            <color indexed="81"/>
            <rFont val="Tahoma"/>
            <family val="2"/>
          </rPr>
          <t>This sheet, FFGA A3T1, and the sheets that follow become Attachments to the FFGA</t>
        </r>
        <r>
          <rPr>
            <sz val="8"/>
            <color indexed="81"/>
            <rFont val="Tahoma"/>
            <family val="2"/>
          </rPr>
          <t xml:space="preserve">
</t>
        </r>
      </text>
    </comment>
    <comment ref="B3" authorId="1" shapeId="0" xr:uid="{00000000-0006-0000-0A00-000002000000}">
      <text>
        <r>
          <rPr>
            <sz val="10"/>
            <color indexed="81"/>
            <rFont val="Tahoma"/>
            <family val="2"/>
          </rPr>
          <t>Delete rows that are not needed.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G3" authorId="0" shapeId="0" xr:uid="{00000000-0006-0000-0B00-000001000000}">
      <text>
        <r>
          <rPr>
            <sz val="10"/>
            <color indexed="81"/>
            <rFont val="Tahoma"/>
            <family val="2"/>
          </rPr>
          <t xml:space="preserve">Delete rows that are not needed.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benjamin.owen</author>
    <author>Sheikh Yusif, Ahmad (FTA)</author>
  </authors>
  <commentList>
    <comment ref="A3" authorId="0" shapeId="0" xr:uid="{00000000-0006-0000-0C00-000001000000}">
      <text>
        <r>
          <rPr>
            <sz val="10"/>
            <color indexed="81"/>
            <rFont val="Tahoma"/>
            <family val="2"/>
          </rPr>
          <t>Delete rows that are not needed</t>
        </r>
      </text>
    </comment>
    <comment ref="A21" authorId="1" shapeId="0" xr:uid="{AA5AE980-44EB-4EAB-8F5D-1752AF2509EB}">
      <text>
        <r>
          <rPr>
            <b/>
            <sz val="9"/>
            <color indexed="81"/>
            <rFont val="Tahoma"/>
            <family val="2"/>
          </rPr>
          <t>Add rows as needed to show all federal funding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Sheikh Yusif, Ahmad (FTA)</author>
    <author>benjamin.owen</author>
  </authors>
  <commentList>
    <comment ref="I2" authorId="0" shapeId="0" xr:uid="{CDCE0C1A-6EE8-4355-9DB8-CAEAE1FE87FD}">
      <text>
        <r>
          <rPr>
            <sz val="11"/>
            <color indexed="81"/>
            <rFont val="Tahoma"/>
            <family val="2"/>
          </rPr>
          <t>Add more tri-columns as required to show all funding.</t>
        </r>
      </text>
    </comment>
    <comment ref="C4" authorId="1" shapeId="0" xr:uid="{00000000-0006-0000-0E00-000001000000}">
      <text>
        <r>
          <rPr>
            <sz val="12"/>
            <color indexed="81"/>
            <rFont val="Tahoma"/>
            <family val="2"/>
          </rPr>
          <t>Delete rows that are not needed</t>
        </r>
        <r>
          <rPr>
            <sz val="10"/>
            <color indexed="81"/>
            <rFont val="Tahoma"/>
            <family val="2"/>
          </rPr>
          <t xml:space="preserve">.
</t>
        </r>
      </text>
    </comment>
  </commentList>
</comments>
</file>

<file path=xl/sharedStrings.xml><?xml version="1.0" encoding="utf-8"?>
<sst xmlns="http://schemas.openxmlformats.org/spreadsheetml/2006/main" count="354" uniqueCount="304">
  <si>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</si>
  <si>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</si>
  <si>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</si>
  <si>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</si>
  <si>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</si>
  <si>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</si>
  <si>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</si>
  <si>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</si>
  <si>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</si>
  <si>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</si>
  <si>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</si>
  <si>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</si>
  <si>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</si>
  <si>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</si>
  <si>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</si>
  <si>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</si>
  <si>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</si>
  <si>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</si>
  <si>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</si>
  <si>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</si>
  <si>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</si>
  <si>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</si>
  <si>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</si>
  <si>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</si>
  <si>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</si>
  <si>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</si>
  <si>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</si>
  <si>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</si>
  <si>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</si>
  <si>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</si>
  <si>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</si>
  <si>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</si>
  <si>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</si>
  <si>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</si>
  <si>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</si>
  <si>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</si>
  <si>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</si>
  <si>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</si>
  <si>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</si>
  <si>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</si>
  <si>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</si>
  <si>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</si>
  <si>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</si>
  <si>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</si>
  <si>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</si>
  <si>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</si>
  <si>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</si>
  <si>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</si>
  <si>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</si>
  <si>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</si>
  <si>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</si>
  <si>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</si>
  <si>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</si>
  <si>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</si>
  <si>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</si>
  <si>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</si>
  <si>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</si>
  <si>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</si>
  <si>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</si>
  <si>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</si>
  <si>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</si>
  <si>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</si>
  <si>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</si>
  <si>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</si>
  <si>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</si>
  <si>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</si>
  <si>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</si>
  <si>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</si>
  <si>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</si>
  <si>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</si>
  <si>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</si>
  <si>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</si>
  <si>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</si>
  <si>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</si>
  <si>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</si>
  <si>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</si>
  <si>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</si>
  <si>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</si>
  <si>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</si>
  <si>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</si>
  <si>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</si>
  <si>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</si>
  <si>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</si>
  <si>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</si>
  <si>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</si>
  <si>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</si>
  <si>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</si>
  <si>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</si>
  <si>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</si>
  <si>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</si>
  <si>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</si>
  <si>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</si>
  <si>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</si>
  <si>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</si>
  <si>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</si>
  <si>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</si>
  <si>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</si>
  <si>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</si>
  <si>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</si>
  <si>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</si>
  <si>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</si>
  <si>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</si>
  <si>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</si>
  <si>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</si>
  <si>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</si>
  <si>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</si>
  <si>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</si>
  <si>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</si>
  <si>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</si>
  <si>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</si>
  <si>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</si>
  <si>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</si>
  <si>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</si>
  <si>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</si>
  <si>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</si>
  <si>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</si>
  <si>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</si>
  <si>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12</t>
  </si>
  <si>
    <t>Subtotal (10 - 80)</t>
  </si>
  <si>
    <t>Subtotal (10 - 90)</t>
  </si>
  <si>
    <t>Total Project Cost (10 - 100)</t>
  </si>
  <si>
    <t>Construction Subtotal (10 - 50)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</si>
  <si>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</si>
  <si>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</si>
  <si>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</si>
  <si>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</si>
  <si>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</si>
  <si>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</si>
  <si>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</si>
  <si>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</si>
  <si>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</si>
  <si>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</si>
  <si>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</si>
  <si>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</si>
  <si>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</si>
  <si>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</si>
  <si>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</si>
  <si>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</si>
  <si>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</si>
  <si>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</si>
  <si>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</si>
  <si>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</si>
  <si>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</si>
  <si>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</si>
  <si>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</si>
  <si>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</si>
  <si>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</si>
  <si>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</si>
  <si>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</si>
  <si>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</si>
  <si>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</si>
  <si>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</si>
  <si>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</si>
  <si>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</si>
  <si>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</si>
  <si>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Cat. 80
Prof. Svc. spread proportionally
over
Cats. 10 - 50
(X000)</t>
  </si>
  <si>
    <t>Spread
Cat. 90 Unalloc. Cont. according to perceived risks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</si>
  <si>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</si>
  <si>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</si>
  <si>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</si>
  <si>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</si>
  <si>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</si>
  <si>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</si>
  <si>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</si>
  <si>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</si>
  <si>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</si>
  <si>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</si>
  <si>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</si>
  <si>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</si>
  <si>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</si>
  <si>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</si>
  <si>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</si>
  <si>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</si>
  <si>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</si>
  <si>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</si>
  <si>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</si>
  <si>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</si>
  <si>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</si>
  <si>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</si>
  <si>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Include start up and training.  Include in Cats. 10 - 50 above access and protection work by agency staff or outside contractors.</t>
  </si>
  <si>
    <t>Federal Other Funds</t>
  </si>
  <si>
    <t xml:space="preserve">End Date </t>
  </si>
  <si>
    <t>Inflation Factor</t>
  </si>
  <si>
    <t>Applicable Line Items Only</t>
  </si>
  <si>
    <t>Total</t>
  </si>
  <si>
    <t>Overall Federal Share of Project</t>
  </si>
  <si>
    <t>Local Funds</t>
  </si>
  <si>
    <t>Local</t>
  </si>
  <si>
    <t xml:space="preserve">P R O J E C T  D E S C R I P T I O N  - B U I L D  A L T E R N A T I V E </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</si>
  <si>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</si>
  <si>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</si>
  <si>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</si>
  <si>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</si>
  <si>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</si>
  <si>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</si>
  <si>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</si>
  <si>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</si>
  <si>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</si>
  <si>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</si>
  <si>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</si>
  <si>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</si>
  <si>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</si>
  <si>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</si>
  <si>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</si>
  <si>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</si>
  <si>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</si>
  <si>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</si>
  <si>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</si>
  <si>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</si>
  <si>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</si>
  <si>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</si>
  <si>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80 PROFESSIONAL SERVICES (applies to Cats. 10-50)</t>
  </si>
  <si>
    <t xml:space="preserve">Professional Liability and other Non-Construction Insurance </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</si>
  <si>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</si>
  <si>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</si>
  <si>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</si>
  <si>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</si>
  <si>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</si>
  <si>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</si>
  <si>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</si>
  <si>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</si>
  <si>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</si>
  <si>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</si>
  <si>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</si>
  <si>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</si>
  <si>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</si>
  <si>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</si>
  <si>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10.02</t>
  </si>
  <si>
    <t>Annualization Factor
(based on 2% rate)
[.02/1 - (1.02)^-no. yrs]</t>
  </si>
  <si>
    <t>Project Development</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</si>
  <si>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</si>
  <si>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</si>
  <si>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</si>
  <si>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A N N U A L I Z E D   C O S T - B U I L D  A L T E R N A T I V E  (Current Year)</t>
  </si>
  <si>
    <t>Federal Sources</t>
  </si>
  <si>
    <t>Local Sources</t>
  </si>
  <si>
    <t>Federal 5309 Core Capacity</t>
  </si>
  <si>
    <t>Base Year Dollars (Core Capacity Only) Percentage of Total Project Cost</t>
  </si>
  <si>
    <t>Total Base Year Dollars
Percentage
of
Construction
Cost</t>
  </si>
  <si>
    <t>Total Base Year
Dollars
Percentage
of
Total
Project Cost</t>
  </si>
  <si>
    <t>Base Year Core Capacity Dollars
(X000)</t>
  </si>
  <si>
    <t>YOE Core Capacity
Cost
(X000)</t>
  </si>
  <si>
    <t>Standard Cost Categories for Core Capacity Projects 
D E F I N I T I O N S</t>
  </si>
  <si>
    <t>Annualized Core Capacity Share 
(X000)</t>
  </si>
  <si>
    <t>Base Year Dollars Allocated Contingency (CC Only)</t>
  </si>
  <si>
    <t xml:space="preserve"> </t>
  </si>
  <si>
    <t>Total Base Year Dollars (CC Only)</t>
  </si>
  <si>
    <t>Base Year Dollars w/o Allocated Contingency (CC Only)</t>
  </si>
  <si>
    <t>YOE Dollars (Core Capacity Only)</t>
  </si>
  <si>
    <t>Base Yr (CC+SGR) Dollars</t>
  </si>
  <si>
    <t>Double-Check Total (CC+SGR)</t>
  </si>
  <si>
    <t>YOE Dollars (CC+SGR)</t>
  </si>
  <si>
    <t>Include sidewalks, paths, plazas, functional landscaping, site and station furniture, site lighting, signage, bike facilities, permanent fencing.</t>
  </si>
  <si>
    <t xml:space="preserve">Include finance charges expected to be paid by the project sponsor/grantee prior to either the completion of the project or the fulfillment of the Core Capacity funding commitment, whichever occurs later in time.  Finance charges incurred after this date should not be included in Total Project Cost. (See FFGA Circular FTA C5200.1A Chapter III for additional information.)
Derive finance charges from the Core Capacity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</si>
  <si>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</si>
  <si>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Engineering</t>
  </si>
  <si>
    <t>F U N D I N G  S O U R C E S  B Y  Y E A R  CC PROJECT</t>
  </si>
  <si>
    <t>100  FINANCE CHARGES (CC Only)</t>
  </si>
  <si>
    <t>Base Year
Dollars w/o Contingency (CC+SGR+ICR)
(X000)</t>
  </si>
  <si>
    <t>Base Year Dollars Allocated Contingency (CC+SGR+ICR)
(X000)</t>
  </si>
  <si>
    <t>Total Base Year Dollars (CC+SGR+ICR) (X000)</t>
  </si>
  <si>
    <t>Core Capacity % (excluding SGR and intercity rail)</t>
  </si>
  <si>
    <t>YOE Dollars (CC+SGR+ICR)
(X000)</t>
  </si>
  <si>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</si>
  <si>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</si>
  <si>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</si>
  <si>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COMMUTER RAIL VEHICLES</t>
  </si>
  <si>
    <t>FULLFILLMENT OF THE CORE CAPACITY FUNDING COMMITMENT</t>
  </si>
  <si>
    <t>YOE Dollars</t>
  </si>
  <si>
    <t>Base Year
Dollars w/o Contingency</t>
  </si>
  <si>
    <t>Base Year Dollars Allocated Contingency</t>
  </si>
  <si>
    <t>Base Year
Dollars TOTAL</t>
  </si>
  <si>
    <t>YOE Dollars TOTAL</t>
  </si>
  <si>
    <t>Total Project Cost in YOE Dollars</t>
  </si>
  <si>
    <t>Double Check Total</t>
  </si>
  <si>
    <t>Costs Attributed to Source of Funds</t>
  </si>
  <si>
    <t>All
Federal Funds</t>
  </si>
  <si>
    <t>Check Total Project Cost in YOE Dollars</t>
  </si>
  <si>
    <t>Federal Other: CMAQ</t>
  </si>
  <si>
    <t>Core Capacity Share of Project</t>
  </si>
  <si>
    <t xml:space="preserve">Insert Project Sponsor's Name here </t>
  </si>
  <si>
    <t>Insert Project Name and Location</t>
  </si>
  <si>
    <r>
      <t xml:space="preserve">Insert Current Phase </t>
    </r>
    <r>
      <rPr>
        <sz val="9"/>
        <color indexed="18"/>
        <rFont val="Arial"/>
        <family val="2"/>
      </rPr>
      <t xml:space="preserve">(e.g. Applic. for FFGA, Construction, Rev Ops) </t>
    </r>
  </si>
  <si>
    <t>Double-check total</t>
  </si>
  <si>
    <t>BCE by Standard Cost Category</t>
  </si>
  <si>
    <t>Inflated Cost to Year of Expenditure</t>
  </si>
  <si>
    <t>BCE by Source of Funding</t>
  </si>
  <si>
    <t>Standard Cost Categories for ICR Core Capacity Projects</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</si>
  <si>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</si>
  <si>
    <t>Federal: Other (please specify sources...)</t>
  </si>
  <si>
    <t>Sales Tax</t>
  </si>
  <si>
    <t>Total All Years</t>
  </si>
  <si>
    <t>(Rev.26, January 2025)</t>
  </si>
  <si>
    <t>BRT's: At-grade exclusive right-of-way that physically separates BRT vehicles from general traffic.</t>
  </si>
  <si>
    <t>BRT's: At-grade designated traffic lane within a roadway mainly exclusive for the operation of BRT vehicles, other traffic can make turning movements through the dedicated lane.</t>
  </si>
  <si>
    <t>BRTs: At-grade guideway not exclusive for BRT vehicles. Operates in mixed traffic within a roadway.</t>
  </si>
  <si>
    <t>Include foundation excavation; guideway structures including caissons, columns, bridges, viaducts, cross-overs, fly-overs.
BRTs: Grade separated (Aerial structure) exclusive lane that physically separates BRT vehicles from other traffic</t>
  </si>
  <si>
    <t>Include service, inspection, and storage facilities and equipment.
Include costs for en-route charging equipment.</t>
  </si>
  <si>
    <t>Include costs for charging equipment located at end of route/terminal.</t>
  </si>
  <si>
    <r>
      <t xml:space="preserve">Cat. 80 applies to Cats. 10-50.  Cat. 80 includes all professional, technical and management services related to the design and construction of fixed infrastructure (Cats. 10 - 50) during the project development and construction phases of the project.  This includes environmental work, design, engineering and architectural services; specialty services such as safety or security analyses; value engineering, risk assessment, cost estimating, scheduling,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FFGA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t>
    </r>
    <r>
      <rPr>
        <sz val="10"/>
        <color indexed="18"/>
        <rFont val="Arial"/>
        <family val="2"/>
      </rPr>
      <t xml:space="preserve">
</t>
    </r>
    <r>
      <rPr>
        <i/>
        <sz val="10"/>
        <color rgb="FF000080"/>
        <rFont val="Arial"/>
        <family val="2"/>
      </rPr>
      <t>Include costs associated with before and after studies in 80.07</t>
    </r>
  </si>
  <si>
    <t>BEFORE AND AFTER STUDIES</t>
  </si>
  <si>
    <t>100  FINANCE CHARGES</t>
  </si>
  <si>
    <t>REVENUE OPERATIONS (Expanded Service begins)</t>
  </si>
  <si>
    <t>COMPLETION OF PROJECT CLOSE-OUT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</si>
</sst>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 numFmtId="175" formatCode="#,##0.00000"/>
    <numFmt numFmtId="176" formatCode="_(* #,##0_);_(* \(#,##0\);_(* &quot;-&quot;??_);_(@_)"/>
    <numFmt numFmtId="177" formatCode="_(* #,##0.00000_);_(* \(#,##0.00000\);_(* &quot;-&quot;??_);_(@_)"/>
    <numFmt numFmtId="178" formatCode="_(* #,##0.000000_);_(* \(#,##0.000000\);_(* &quot;-&quot;??_);_(@_)"/>
    <numFmt numFmtId="179" formatCode="_(* #,##0.000_);_(* \(#,##0.000\);_(* &quot;-&quot;??_);_(@_)"/>
    <numFmt numFmtId="180" formatCode="_(* #,##0.0000_);_(* \(#,##0.0000\);_(* &quot;-&quot;??_);_(@_)"/>
    <numFmt numFmtId="181" formatCode="_(* #,##0.000_);_(* \(#,##0.000\);_(* &quot;-&quot;???_);_(@_)"/>
    <numFmt numFmtId="182" formatCode="_(* #,##0.000000_);_(* \(#,##0.000000\);_(* &quot;-&quot;??????_);_(@_)"/>
    <numFmt numFmtId="183" formatCode="_(* #,##0.0000000_);_(* \(#,##0.0000000\);_(* &quot;-&quot;??_);_(@_)"/>
  </numFmts>
  <fonts count="75"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12"/>
      <color indexed="18"/>
      <name val="Arial"/>
      <family val="2"/>
    </font>
    <font>
      <sz val="11"/>
      <color indexed="55"/>
      <name val="Arial"/>
      <family val="2"/>
    </font>
    <font>
      <sz val="16"/>
      <color indexed="62"/>
      <name val="Arial Black"/>
      <family val="2"/>
    </font>
    <font>
      <b/>
      <sz val="12"/>
      <color indexed="62"/>
      <name val="Arial"/>
      <family val="2"/>
    </font>
    <font>
      <sz val="9"/>
      <color indexed="81"/>
      <name val="Tahoma"/>
      <family val="2"/>
    </font>
    <font>
      <b/>
      <sz val="10"/>
      <color indexed="81"/>
      <name val="Tahoma"/>
      <family val="2"/>
    </font>
    <font>
      <sz val="12"/>
      <color indexed="81"/>
      <name val="Tahoma"/>
      <family val="2"/>
    </font>
    <font>
      <sz val="12"/>
      <color indexed="81"/>
      <name val="Arial"/>
      <family val="2"/>
    </font>
    <font>
      <b/>
      <sz val="9"/>
      <color indexed="10"/>
      <name val="Tahoma"/>
      <family val="2"/>
    </font>
    <font>
      <b/>
      <sz val="11"/>
      <color rgb="FFFF0000"/>
      <name val="Arial"/>
      <family val="2"/>
    </font>
    <font>
      <sz val="10"/>
      <name val="Arial"/>
      <family val="2"/>
    </font>
    <font>
      <b/>
      <sz val="9"/>
      <color indexed="81"/>
      <name val="Tahoma"/>
      <family val="2"/>
    </font>
    <font>
      <b/>
      <sz val="9"/>
      <color indexed="81"/>
      <name val="Tahoma"/>
      <charset val="1"/>
    </font>
    <font>
      <b/>
      <sz val="11"/>
      <color indexed="55"/>
      <name val="Arial"/>
      <family val="2"/>
    </font>
    <font>
      <i/>
      <sz val="10"/>
      <color rgb="FF000080"/>
      <name val="Arial"/>
      <family val="2"/>
    </font>
    <font>
      <sz val="13"/>
      <color indexed="81"/>
      <name val="Tahoma"/>
      <family val="2"/>
    </font>
    <font>
      <sz val="11"/>
      <color rgb="FFFF0000"/>
      <name val="Arial"/>
      <family val="2"/>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0"/>
        <bgColor indexed="64"/>
      </patternFill>
    </fill>
  </fills>
  <borders count="3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20" fillId="0" borderId="0"/>
    <xf numFmtId="0" fontId="1" fillId="0" borderId="0"/>
    <xf numFmtId="9" fontId="1" fillId="0" borderId="0" applyFont="0" applyFill="0" applyBorder="0" applyAlignment="0" applyProtection="0"/>
    <xf numFmtId="43" fontId="68" fillId="0" borderId="0" applyFont="0" applyFill="0" applyBorder="0" applyAlignment="0" applyProtection="0"/>
    <xf numFmtId="0" fontId="1" fillId="0" borderId="0"/>
  </cellStyleXfs>
  <cellXfs count="1041">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3" fontId="8" fillId="0" borderId="3" xfId="0" applyNumberFormat="1" applyFont="1" applyFill="1" applyBorder="1" applyAlignment="1" applyProtection="1">
      <alignment horizontal="center" vertical="top"/>
      <protection locked="0"/>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5" fillId="2" borderId="0" xfId="0" applyFont="1" applyFill="1" applyAlignment="1">
      <alignment vertical="center" wrapText="1"/>
    </xf>
    <xf numFmtId="0" fontId="8" fillId="0" borderId="4"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4" xfId="0" applyFont="1" applyBorder="1" applyAlignment="1">
      <alignment horizontal="left" vertical="center" wrapText="1"/>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4" xfId="0" applyFont="1" applyFill="1" applyBorder="1" applyAlignment="1">
      <alignment horizontal="left" vertical="center" wrapText="1"/>
    </xf>
    <xf numFmtId="0" fontId="8" fillId="0" borderId="0" xfId="0" applyFont="1" applyFill="1" applyAlignment="1">
      <alignment vertical="center" wrapText="1"/>
    </xf>
    <xf numFmtId="0" fontId="8" fillId="0" borderId="5"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5" xfId="0" applyFont="1" applyBorder="1" applyAlignment="1">
      <alignment vertical="center" wrapText="1"/>
    </xf>
    <xf numFmtId="0" fontId="8" fillId="2" borderId="5" xfId="0" applyFont="1" applyFill="1" applyBorder="1" applyAlignment="1">
      <alignment vertical="center" wrapText="1"/>
    </xf>
    <xf numFmtId="0" fontId="10" fillId="0" borderId="5" xfId="0" applyFont="1" applyBorder="1" applyAlignment="1">
      <alignment vertical="center" wrapText="1"/>
    </xf>
    <xf numFmtId="0" fontId="8" fillId="0" borderId="6"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5"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42" fillId="0" borderId="0" xfId="0" applyFont="1" applyFill="1" applyBorder="1" applyAlignment="1">
      <alignment horizontal="center" vertical="top"/>
    </xf>
    <xf numFmtId="0" fontId="36" fillId="0" borderId="0" xfId="0" applyFont="1" applyFill="1" applyBorder="1" applyAlignment="1">
      <alignment horizontal="center" vertical="top"/>
    </xf>
    <xf numFmtId="0" fontId="43"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0" xfId="0" applyFont="1" applyFill="1" applyAlignment="1" applyProtection="1">
      <alignment vertical="center"/>
      <protection locked="0"/>
    </xf>
    <xf numFmtId="0" fontId="47" fillId="0" borderId="0" xfId="0" applyFont="1" applyFill="1" applyBorder="1" applyAlignment="1" applyProtection="1">
      <alignment vertical="center"/>
    </xf>
    <xf numFmtId="0" fontId="46"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8" fillId="0" borderId="2"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9" fillId="3" borderId="0" xfId="0" applyFont="1" applyFill="1" applyBorder="1" applyAlignment="1">
      <alignment vertical="center"/>
    </xf>
    <xf numFmtId="0" fontId="0" fillId="0" borderId="0" xfId="0" applyFill="1" applyBorder="1" applyProtection="1"/>
    <xf numFmtId="0" fontId="0" fillId="0" borderId="0" xfId="0" applyProtection="1"/>
    <xf numFmtId="0" fontId="9" fillId="0" borderId="0"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top"/>
      <protection locked="0"/>
    </xf>
    <xf numFmtId="3" fontId="8" fillId="0" borderId="8" xfId="0" applyNumberFormat="1" applyFont="1" applyFill="1" applyBorder="1" applyAlignment="1" applyProtection="1">
      <alignment horizontal="center" vertical="top"/>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11"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9"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0" fillId="0" borderId="0" xfId="0" applyFill="1" applyBorder="1" applyProtection="1">
      <protection locked="0"/>
    </xf>
    <xf numFmtId="0" fontId="11" fillId="0" borderId="2"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top" wrapText="1"/>
      <protection locked="0"/>
    </xf>
    <xf numFmtId="9" fontId="8" fillId="0" borderId="11"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12" fillId="0" borderId="0" xfId="0" applyFont="1" applyFill="1" applyBorder="1" applyAlignment="1">
      <alignment vertical="center"/>
    </xf>
    <xf numFmtId="0" fontId="21" fillId="0" borderId="12"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21" fillId="0" borderId="15"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0" fontId="21" fillId="0" borderId="16"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18"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19" xfId="0" applyFont="1" applyFill="1" applyBorder="1" applyAlignment="1" applyProtection="1">
      <alignment vertical="center"/>
      <protection locked="0"/>
    </xf>
    <xf numFmtId="0" fontId="21" fillId="0" borderId="7"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9" fillId="0" borderId="7" xfId="0" applyFont="1" applyFill="1" applyBorder="1" applyAlignment="1" applyProtection="1">
      <alignment horizontal="left" vertical="center" indent="1"/>
    </xf>
    <xf numFmtId="0" fontId="9" fillId="0" borderId="5" xfId="0" applyFont="1" applyFill="1" applyBorder="1" applyAlignment="1" applyProtection="1">
      <alignment vertical="center"/>
    </xf>
    <xf numFmtId="0" fontId="9" fillId="0" borderId="5" xfId="0" applyFont="1" applyFill="1" applyBorder="1" applyAlignment="1" applyProtection="1">
      <alignment horizontal="center" vertical="center"/>
    </xf>
    <xf numFmtId="0" fontId="26" fillId="0" borderId="5" xfId="0" applyFont="1" applyFill="1" applyBorder="1" applyAlignment="1" applyProtection="1">
      <alignment horizontal="center" vertical="center" wrapText="1"/>
    </xf>
    <xf numFmtId="0" fontId="12" fillId="0" borderId="5" xfId="0" applyFont="1" applyFill="1" applyBorder="1" applyAlignment="1" applyProtection="1">
      <alignment vertical="center"/>
    </xf>
    <xf numFmtId="0" fontId="12" fillId="0" borderId="20"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11" xfId="4"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0" fontId="21" fillId="0" borderId="4" xfId="2" applyFont="1" applyFill="1" applyBorder="1" applyProtection="1">
      <protection locked="0"/>
    </xf>
    <xf numFmtId="0" fontId="21" fillId="0" borderId="3" xfId="2" applyFont="1" applyFill="1" applyBorder="1" applyProtection="1">
      <protection locked="0"/>
    </xf>
    <xf numFmtId="0" fontId="21" fillId="0" borderId="13" xfId="2" applyFont="1" applyFill="1" applyBorder="1" applyProtection="1">
      <protection locked="0"/>
    </xf>
    <xf numFmtId="0" fontId="21" fillId="0" borderId="14" xfId="2" applyFont="1" applyFill="1" applyBorder="1" applyProtection="1">
      <protection locked="0"/>
    </xf>
    <xf numFmtId="0" fontId="21" fillId="0" borderId="12" xfId="2" applyFont="1" applyFill="1" applyBorder="1" applyProtection="1">
      <protection locked="0"/>
    </xf>
    <xf numFmtId="0" fontId="20" fillId="0" borderId="0" xfId="2" applyFill="1" applyBorder="1" applyProtection="1">
      <protection locked="0"/>
    </xf>
    <xf numFmtId="173" fontId="8" fillId="0" borderId="3" xfId="0" applyNumberFormat="1" applyFont="1" applyFill="1" applyBorder="1" applyAlignment="1" applyProtection="1">
      <alignment horizontal="center" vertical="top"/>
      <protection locked="0"/>
    </xf>
    <xf numFmtId="173" fontId="9" fillId="0" borderId="4" xfId="1" applyNumberFormat="1" applyFont="1" applyFill="1" applyBorder="1" applyAlignment="1" applyProtection="1">
      <alignment horizontal="right" vertical="center"/>
      <protection locked="0"/>
    </xf>
    <xf numFmtId="173" fontId="9" fillId="0" borderId="4" xfId="1" applyNumberFormat="1" applyFont="1" applyFill="1" applyBorder="1" applyAlignment="1" applyProtection="1">
      <alignment vertical="center"/>
      <protection locked="0"/>
    </xf>
    <xf numFmtId="173" fontId="8" fillId="0" borderId="10" xfId="0" applyNumberFormat="1" applyFont="1" applyFill="1" applyBorder="1" applyAlignment="1" applyProtection="1">
      <alignment horizontal="center" vertical="center"/>
      <protection locked="0"/>
    </xf>
    <xf numFmtId="173" fontId="27" fillId="0" borderId="6" xfId="0" applyNumberFormat="1" applyFont="1" applyFill="1" applyBorder="1" applyAlignment="1" applyProtection="1">
      <alignment horizontal="center" vertical="center"/>
      <protection locked="0"/>
    </xf>
    <xf numFmtId="173" fontId="27" fillId="0" borderId="4" xfId="0" applyNumberFormat="1" applyFont="1" applyFill="1" applyBorder="1" applyAlignment="1" applyProtection="1">
      <alignment horizontal="center" vertical="center"/>
      <protection locked="0"/>
    </xf>
    <xf numFmtId="173" fontId="8" fillId="0" borderId="12" xfId="1" applyNumberFormat="1" applyFont="1" applyFill="1" applyBorder="1" applyAlignment="1" applyProtection="1">
      <alignment horizontal="center" vertical="center"/>
      <protection locked="0"/>
    </xf>
    <xf numFmtId="173" fontId="45" fillId="0" borderId="10" xfId="0"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4" xfId="1" applyNumberFormat="1" applyFont="1" applyFill="1" applyBorder="1" applyAlignment="1" applyProtection="1">
      <alignment horizontal="center" vertical="center"/>
      <protection locked="0"/>
    </xf>
    <xf numFmtId="1" fontId="8" fillId="0" borderId="0" xfId="0" applyNumberFormat="1" applyFont="1" applyBorder="1" applyAlignment="1" applyProtection="1">
      <alignment vertical="center"/>
      <protection locked="0"/>
    </xf>
    <xf numFmtId="0" fontId="9" fillId="0" borderId="0" xfId="0" applyFont="1" applyFill="1" applyAlignment="1" applyProtection="1">
      <alignment vertical="top"/>
      <protection locked="0"/>
    </xf>
    <xf numFmtId="173" fontId="8" fillId="0" borderId="10" xfId="0" applyNumberFormat="1" applyFont="1" applyFill="1" applyBorder="1" applyAlignment="1" applyProtection="1">
      <alignment vertical="center"/>
      <protection locked="0"/>
    </xf>
    <xf numFmtId="39" fontId="8" fillId="0" borderId="12" xfId="0" applyNumberFormat="1" applyFont="1" applyFill="1" applyBorder="1" applyAlignment="1" applyProtection="1">
      <alignment horizontal="left" vertical="center"/>
      <protection locked="0"/>
    </xf>
    <xf numFmtId="39" fontId="8" fillId="0" borderId="6" xfId="0" applyNumberFormat="1" applyFont="1" applyFill="1" applyBorder="1" applyAlignment="1" applyProtection="1">
      <alignment horizontal="left" vertical="center"/>
      <protection locked="0"/>
    </xf>
    <xf numFmtId="1" fontId="8" fillId="0" borderId="9" xfId="0" applyNumberFormat="1" applyFont="1" applyFill="1" applyBorder="1" applyAlignment="1" applyProtection="1">
      <alignment horizontal="center" vertical="center"/>
      <protection locked="0"/>
    </xf>
    <xf numFmtId="1" fontId="8" fillId="0" borderId="11"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46" fillId="0" borderId="5" xfId="0" applyFont="1" applyFill="1" applyBorder="1" applyAlignment="1" applyProtection="1">
      <alignment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164"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5"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6"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wrapText="1" indent="1"/>
    </xf>
    <xf numFmtId="0" fontId="12" fillId="0" borderId="1"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25" fillId="0" borderId="21" xfId="0" applyFont="1" applyFill="1" applyBorder="1" applyAlignment="1" applyProtection="1">
      <alignment horizontal="center" vertical="center" wrapText="1"/>
    </xf>
    <xf numFmtId="0" fontId="30" fillId="0" borderId="21" xfId="0" applyFont="1" applyFill="1" applyBorder="1" applyAlignment="1" applyProtection="1">
      <alignment horizontal="right" vertical="center"/>
    </xf>
    <xf numFmtId="0" fontId="23" fillId="0" borderId="21"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173" fontId="8" fillId="0" borderId="4" xfId="0" applyNumberFormat="1" applyFont="1" applyFill="1" applyBorder="1" applyAlignment="1" applyProtection="1">
      <alignment vertical="center"/>
      <protection locked="0"/>
    </xf>
    <xf numFmtId="0" fontId="46" fillId="0" borderId="21" xfId="0" applyFont="1" applyFill="1" applyBorder="1" applyAlignment="1" applyProtection="1">
      <alignment vertical="center"/>
      <protection locked="0"/>
    </xf>
    <xf numFmtId="0" fontId="47" fillId="0" borderId="21" xfId="0" applyFont="1" applyFill="1" applyBorder="1" applyAlignment="1" applyProtection="1">
      <alignment horizontal="left" vertical="center"/>
      <protection locked="0"/>
    </xf>
    <xf numFmtId="164" fontId="47" fillId="0" borderId="0" xfId="0" applyNumberFormat="1" applyFont="1" applyFill="1" applyBorder="1" applyAlignment="1" applyProtection="1">
      <alignment horizontal="center" vertical="center" wrapText="1"/>
      <protection locked="0"/>
    </xf>
    <xf numFmtId="166" fontId="48" fillId="0" borderId="0" xfId="0" applyNumberFormat="1" applyFont="1" applyFill="1" applyBorder="1" applyAlignment="1" applyProtection="1">
      <alignment horizontal="center" vertical="center"/>
      <protection locked="0"/>
    </xf>
    <xf numFmtId="0" fontId="47" fillId="0" borderId="0" xfId="0" applyNumberFormat="1" applyFont="1" applyFill="1" applyBorder="1" applyAlignment="1" applyProtection="1">
      <alignment horizontal="center" vertical="center"/>
      <protection locked="0"/>
    </xf>
    <xf numFmtId="166" fontId="47" fillId="0" borderId="5" xfId="0" applyNumberFormat="1" applyFont="1" applyFill="1" applyBorder="1" applyAlignment="1" applyProtection="1">
      <alignment horizontal="center" vertical="center"/>
      <protection locked="0"/>
    </xf>
    <xf numFmtId="0" fontId="47" fillId="0" borderId="5" xfId="0" applyFont="1" applyFill="1" applyBorder="1" applyAlignment="1" applyProtection="1">
      <alignment vertical="center"/>
      <protection locked="0"/>
    </xf>
    <xf numFmtId="0" fontId="8" fillId="4" borderId="11" xfId="0" applyFont="1" applyFill="1" applyBorder="1" applyAlignment="1" applyProtection="1">
      <alignment horizontal="center" vertical="top" wrapText="1"/>
    </xf>
    <xf numFmtId="173" fontId="8" fillId="4" borderId="9" xfId="0"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173" fontId="8" fillId="4" borderId="12" xfId="0" applyNumberFormat="1" applyFont="1" applyFill="1" applyBorder="1" applyAlignment="1" applyProtection="1">
      <alignment horizontal="center" vertical="top"/>
    </xf>
    <xf numFmtId="173" fontId="8" fillId="4" borderId="4" xfId="0" applyNumberFormat="1"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0" fontId="18" fillId="4" borderId="10" xfId="0" applyFont="1" applyFill="1" applyBorder="1" applyAlignment="1" applyProtection="1">
      <alignment horizontal="center" vertical="top" wrapText="1"/>
    </xf>
    <xf numFmtId="9" fontId="11" fillId="4" borderId="3" xfId="4" applyFont="1" applyFill="1" applyBorder="1" applyAlignment="1" applyProtection="1">
      <alignment horizontal="center" vertical="top"/>
    </xf>
    <xf numFmtId="9" fontId="11" fillId="4" borderId="4" xfId="0" applyNumberFormat="1" applyFont="1" applyFill="1" applyBorder="1" applyAlignment="1" applyProtection="1">
      <alignment horizontal="center" vertical="top"/>
    </xf>
    <xf numFmtId="173" fontId="11" fillId="4" borderId="9" xfId="0" applyNumberFormat="1" applyFont="1" applyFill="1" applyBorder="1" applyAlignment="1" applyProtection="1">
      <alignment horizontal="center" vertical="top"/>
    </xf>
    <xf numFmtId="9" fontId="8" fillId="4" borderId="2" xfId="4"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173" fontId="11" fillId="4" borderId="4" xfId="0" applyNumberFormat="1" applyFont="1" applyFill="1" applyBorder="1" applyAlignment="1" applyProtection="1">
      <alignment horizontal="center" vertical="top"/>
    </xf>
    <xf numFmtId="9" fontId="8" fillId="4" borderId="0" xfId="4" applyFont="1" applyFill="1" applyBorder="1" applyAlignment="1" applyProtection="1">
      <alignment horizontal="center" vertical="top"/>
    </xf>
    <xf numFmtId="9" fontId="8" fillId="4" borderId="9" xfId="4" applyFont="1" applyFill="1" applyBorder="1" applyAlignment="1" applyProtection="1">
      <alignment horizontal="center" vertical="top"/>
    </xf>
    <xf numFmtId="9" fontId="8" fillId="4" borderId="10" xfId="0" applyNumberFormat="1" applyFont="1" applyFill="1" applyBorder="1" applyAlignment="1" applyProtection="1">
      <alignment horizontal="center" vertical="top"/>
    </xf>
    <xf numFmtId="9" fontId="8" fillId="4" borderId="10" xfId="4" applyFont="1" applyFill="1" applyBorder="1" applyAlignment="1" applyProtection="1">
      <alignment horizontal="center" vertical="top"/>
    </xf>
    <xf numFmtId="9" fontId="11" fillId="4" borderId="4" xfId="4" applyFont="1" applyFill="1" applyBorder="1" applyAlignment="1" applyProtection="1">
      <alignment horizontal="center" vertical="top"/>
    </xf>
    <xf numFmtId="9" fontId="11" fillId="4" borderId="10" xfId="4" applyFont="1" applyFill="1" applyBorder="1" applyAlignment="1" applyProtection="1">
      <alignment horizontal="center" vertical="top"/>
    </xf>
    <xf numFmtId="9" fontId="8" fillId="4" borderId="9" xfId="0" applyNumberFormat="1" applyFont="1" applyFill="1" applyBorder="1" applyAlignment="1" applyProtection="1">
      <alignment horizontal="center" vertical="top"/>
    </xf>
    <xf numFmtId="9" fontId="8" fillId="4" borderId="11" xfId="0" applyNumberFormat="1" applyFont="1" applyFill="1" applyBorder="1" applyAlignment="1" applyProtection="1">
      <alignment horizontal="center" vertical="top"/>
    </xf>
    <xf numFmtId="173" fontId="8" fillId="4" borderId="8" xfId="0" applyNumberFormat="1" applyFont="1" applyFill="1" applyBorder="1" applyAlignment="1" applyProtection="1">
      <alignment horizontal="center" vertical="top"/>
    </xf>
    <xf numFmtId="9" fontId="8" fillId="4" borderId="4" xfId="4" applyFont="1" applyFill="1" applyBorder="1" applyAlignment="1" applyProtection="1">
      <alignment horizontal="center" vertical="top"/>
    </xf>
    <xf numFmtId="9" fontId="11" fillId="4" borderId="10" xfId="0" applyNumberFormat="1" applyFont="1" applyFill="1" applyBorder="1" applyAlignment="1" applyProtection="1">
      <alignment horizontal="center" vertical="top"/>
    </xf>
    <xf numFmtId="173" fontId="11" fillId="4" borderId="10" xfId="0" applyNumberFormat="1" applyFont="1" applyFill="1" applyBorder="1" applyAlignment="1" applyProtection="1">
      <alignment horizontal="center" vertical="top"/>
    </xf>
    <xf numFmtId="9" fontId="11" fillId="4" borderId="11" xfId="0" applyNumberFormat="1" applyFont="1" applyFill="1" applyBorder="1" applyAlignment="1" applyProtection="1">
      <alignment horizontal="center" vertical="top"/>
    </xf>
    <xf numFmtId="9" fontId="11" fillId="4" borderId="20" xfId="0" applyNumberFormat="1" applyFont="1" applyFill="1" applyBorder="1" applyAlignment="1" applyProtection="1">
      <alignment horizontal="center" vertical="top"/>
    </xf>
    <xf numFmtId="173" fontId="11" fillId="4" borderId="20" xfId="0" applyNumberFormat="1" applyFont="1" applyFill="1" applyBorder="1" applyAlignment="1" applyProtection="1">
      <alignment horizontal="center" vertical="top"/>
    </xf>
    <xf numFmtId="0" fontId="8" fillId="4" borderId="4" xfId="0" applyFont="1" applyFill="1" applyBorder="1" applyAlignment="1" applyProtection="1">
      <alignment horizontal="center" vertical="top" wrapText="1"/>
    </xf>
    <xf numFmtId="0" fontId="9" fillId="0" borderId="3" xfId="0" applyFont="1" applyFill="1" applyBorder="1" applyAlignment="1" applyProtection="1">
      <alignment vertical="center" wrapText="1"/>
    </xf>
    <xf numFmtId="0" fontId="8" fillId="0" borderId="6"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4" xfId="0" applyFont="1" applyFill="1" applyBorder="1" applyAlignment="1" applyProtection="1">
      <alignment vertical="center"/>
    </xf>
    <xf numFmtId="0" fontId="10" fillId="0" borderId="0" xfId="0" applyFont="1" applyFill="1" applyBorder="1" applyAlignment="1" applyProtection="1">
      <alignment vertical="top"/>
    </xf>
    <xf numFmtId="0" fontId="32" fillId="4" borderId="7" xfId="0" applyFont="1" applyFill="1" applyBorder="1" applyAlignment="1">
      <alignment vertical="center"/>
    </xf>
    <xf numFmtId="0" fontId="0" fillId="4" borderId="20" xfId="0" applyFill="1" applyBorder="1" applyAlignment="1"/>
    <xf numFmtId="39" fontId="3" fillId="4" borderId="8" xfId="0" applyNumberFormat="1" applyFont="1" applyFill="1" applyBorder="1" applyAlignment="1" applyProtection="1">
      <alignment vertical="top"/>
    </xf>
    <xf numFmtId="39" fontId="3" fillId="4" borderId="15"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7" xfId="0" applyNumberFormat="1" applyFont="1" applyFill="1" applyBorder="1" applyAlignment="1" applyProtection="1">
      <alignment vertical="top"/>
    </xf>
    <xf numFmtId="0" fontId="0" fillId="4" borderId="15" xfId="0" applyFill="1" applyBorder="1" applyAlignment="1"/>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20" xfId="0" applyFont="1" applyFill="1" applyBorder="1" applyAlignment="1">
      <alignment vertical="top" wrapText="1"/>
    </xf>
    <xf numFmtId="0" fontId="2" fillId="4" borderId="20" xfId="0" applyFont="1" applyFill="1" applyBorder="1" applyAlignment="1">
      <alignment vertical="top"/>
    </xf>
    <xf numFmtId="39" fontId="3" fillId="4" borderId="3" xfId="0" applyNumberFormat="1" applyFont="1" applyFill="1" applyBorder="1" applyAlignment="1" applyProtection="1">
      <alignment horizontal="left" vertical="top"/>
    </xf>
    <xf numFmtId="164" fontId="3" fillId="4" borderId="7" xfId="0" applyNumberFormat="1" applyFont="1" applyFill="1" applyBorder="1" applyAlignment="1" applyProtection="1">
      <alignment horizontal="left" vertical="top"/>
    </xf>
    <xf numFmtId="0" fontId="51" fillId="4" borderId="8" xfId="0" applyFont="1" applyFill="1" applyBorder="1" applyAlignment="1">
      <alignment horizontal="left" vertical="center"/>
    </xf>
    <xf numFmtId="0" fontId="10" fillId="4" borderId="9" xfId="0" applyFont="1" applyFill="1" applyBorder="1" applyAlignment="1">
      <alignment horizontal="left" vertical="center" wrapText="1"/>
    </xf>
    <xf numFmtId="0" fontId="39" fillId="4" borderId="7" xfId="0" applyFont="1" applyFill="1" applyBorder="1" applyAlignment="1"/>
    <xf numFmtId="0" fontId="0" fillId="4" borderId="20" xfId="0" applyFill="1" applyBorder="1" applyAlignment="1">
      <alignment horizontal="center"/>
    </xf>
    <xf numFmtId="0" fontId="8" fillId="4" borderId="4" xfId="0" applyFont="1" applyFill="1" applyBorder="1" applyAlignment="1">
      <alignment horizontal="left" vertical="top" wrapText="1"/>
    </xf>
    <xf numFmtId="39" fontId="8" fillId="4" borderId="4" xfId="0" applyNumberFormat="1" applyFont="1" applyFill="1" applyBorder="1" applyAlignment="1">
      <alignment horizontal="right" vertical="center" readingOrder="1"/>
    </xf>
    <xf numFmtId="0" fontId="8" fillId="4" borderId="4" xfId="0" applyFont="1" applyFill="1" applyBorder="1" applyAlignment="1">
      <alignment vertical="center" wrapText="1"/>
    </xf>
    <xf numFmtId="0" fontId="8" fillId="4" borderId="4" xfId="0" applyFont="1" applyFill="1" applyBorder="1" applyAlignment="1">
      <alignment horizontal="left" vertical="center" wrapText="1"/>
    </xf>
    <xf numFmtId="39" fontId="8" fillId="4" borderId="4" xfId="0" applyNumberFormat="1" applyFont="1" applyFill="1" applyBorder="1" applyAlignment="1">
      <alignment horizontal="right" vertical="center" wrapText="1"/>
    </xf>
    <xf numFmtId="39" fontId="8" fillId="4" borderId="4" xfId="0" applyNumberFormat="1" applyFont="1" applyFill="1" applyBorder="1" applyAlignment="1">
      <alignment vertical="center" wrapText="1"/>
    </xf>
    <xf numFmtId="0" fontId="10"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3" xfId="0" applyNumberFormat="1" applyFont="1" applyFill="1" applyBorder="1" applyAlignment="1">
      <alignment vertical="center"/>
    </xf>
    <xf numFmtId="39" fontId="10" fillId="4" borderId="12" xfId="0" applyNumberFormat="1" applyFont="1" applyFill="1" applyBorder="1" applyAlignment="1">
      <alignment vertical="center"/>
    </xf>
    <xf numFmtId="0" fontId="61" fillId="4" borderId="2" xfId="0" applyFont="1" applyFill="1" applyBorder="1" applyAlignment="1">
      <alignment horizontal="center" vertical="center"/>
    </xf>
    <xf numFmtId="39" fontId="61" fillId="4" borderId="0" xfId="0" applyNumberFormat="1" applyFont="1" applyFill="1" applyBorder="1" applyAlignment="1" applyProtection="1">
      <alignment vertical="center"/>
    </xf>
    <xf numFmtId="39" fontId="61"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10"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4" xfId="0" applyFont="1" applyFill="1" applyBorder="1"/>
    <xf numFmtId="0" fontId="41" fillId="4" borderId="11" xfId="0" applyFont="1" applyFill="1" applyBorder="1"/>
    <xf numFmtId="0" fontId="18" fillId="4" borderId="3" xfId="0" applyFont="1" applyFill="1" applyBorder="1"/>
    <xf numFmtId="0" fontId="18" fillId="4" borderId="9"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5" xfId="0" applyFont="1" applyFill="1" applyBorder="1" applyAlignment="1">
      <alignment horizontal="center" vertical="center"/>
    </xf>
    <xf numFmtId="39" fontId="3" fillId="4" borderId="5" xfId="0" applyNumberFormat="1" applyFont="1" applyFill="1" applyBorder="1" applyAlignment="1" applyProtection="1">
      <alignment vertical="center"/>
    </xf>
    <xf numFmtId="0" fontId="41" fillId="4" borderId="7"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11"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30" fillId="4" borderId="2" xfId="0" applyFont="1" applyFill="1" applyBorder="1" applyAlignment="1">
      <alignment vertical="center"/>
    </xf>
    <xf numFmtId="0" fontId="30" fillId="4" borderId="7" xfId="0" applyFont="1" applyFill="1" applyBorder="1" applyAlignment="1">
      <alignment vertical="center"/>
    </xf>
    <xf numFmtId="0" fontId="30" fillId="4" borderId="5" xfId="0" applyFont="1" applyFill="1" applyBorder="1" applyAlignment="1">
      <alignment vertical="center"/>
    </xf>
    <xf numFmtId="0" fontId="30" fillId="4" borderId="4" xfId="0" applyFont="1" applyFill="1" applyBorder="1" applyAlignment="1">
      <alignment vertical="center"/>
    </xf>
    <xf numFmtId="0" fontId="41" fillId="4" borderId="20" xfId="0" applyFont="1" applyFill="1" applyBorder="1"/>
    <xf numFmtId="0" fontId="49" fillId="4" borderId="8" xfId="0" applyFont="1" applyFill="1" applyBorder="1" applyAlignment="1" applyProtection="1">
      <alignment horizontal="left" vertical="center" indent="1"/>
    </xf>
    <xf numFmtId="0" fontId="50"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0" xfId="0" applyFont="1" applyFill="1" applyBorder="1" applyAlignment="1" applyProtection="1">
      <alignment horizontal="center" vertical="center"/>
    </xf>
    <xf numFmtId="0" fontId="8" fillId="4" borderId="21"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xf>
    <xf numFmtId="0" fontId="9" fillId="4" borderId="5" xfId="0" applyFont="1" applyFill="1" applyBorder="1" applyAlignment="1" applyProtection="1">
      <alignment horizontal="left" vertical="center"/>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3" xfId="0" applyNumberFormat="1" applyFont="1" applyFill="1" applyBorder="1" applyAlignment="1" applyProtection="1">
      <alignment vertical="top"/>
    </xf>
    <xf numFmtId="39" fontId="8" fillId="4" borderId="12"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3" xfId="0" applyNumberFormat="1" applyFont="1" applyFill="1" applyBorder="1" applyAlignment="1" applyProtection="1">
      <alignment vertical="center"/>
    </xf>
    <xf numFmtId="0" fontId="17" fillId="4" borderId="12"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7" xfId="0" applyNumberFormat="1" applyFont="1" applyFill="1" applyBorder="1" applyAlignment="1" applyProtection="1">
      <alignment vertical="center"/>
    </xf>
    <xf numFmtId="0" fontId="8" fillId="4" borderId="5" xfId="0" applyFont="1" applyFill="1" applyBorder="1" applyAlignment="1" applyProtection="1">
      <alignment vertical="center"/>
    </xf>
    <xf numFmtId="0" fontId="8" fillId="4" borderId="20" xfId="0" applyFont="1" applyFill="1" applyBorder="1" applyAlignment="1" applyProtection="1">
      <alignment horizontal="center" vertical="top"/>
    </xf>
    <xf numFmtId="10" fontId="8" fillId="4" borderId="11" xfId="0" applyNumberFormat="1" applyFont="1" applyFill="1" applyBorder="1" applyAlignment="1" applyProtection="1">
      <alignment horizontal="center" vertical="top" wrapText="1"/>
    </xf>
    <xf numFmtId="2" fontId="28" fillId="4" borderId="9" xfId="0" applyNumberFormat="1" applyFont="1" applyFill="1" applyBorder="1" applyAlignment="1" applyProtection="1">
      <alignment horizontal="center" vertical="top"/>
    </xf>
    <xf numFmtId="2" fontId="28" fillId="4" borderId="4" xfId="0" applyNumberFormat="1" applyFont="1" applyFill="1" applyBorder="1" applyAlignment="1" applyProtection="1">
      <alignment horizontal="center" vertical="top"/>
    </xf>
    <xf numFmtId="173" fontId="8" fillId="4" borderId="1" xfId="0" applyNumberFormat="1" applyFont="1" applyFill="1" applyBorder="1" applyAlignment="1" applyProtection="1">
      <alignment horizontal="center" vertical="top"/>
    </xf>
    <xf numFmtId="9" fontId="8" fillId="4" borderId="21" xfId="0" applyNumberFormat="1" applyFont="1" applyFill="1" applyBorder="1" applyAlignment="1" applyProtection="1">
      <alignment horizontal="center" vertical="top"/>
    </xf>
    <xf numFmtId="174" fontId="8" fillId="4" borderId="0" xfId="1" applyNumberFormat="1" applyFont="1" applyFill="1" applyBorder="1" applyAlignment="1" applyProtection="1">
      <alignment horizontal="center" vertical="center"/>
    </xf>
    <xf numFmtId="174" fontId="8" fillId="4" borderId="5" xfId="1" applyNumberFormat="1" applyFont="1" applyFill="1" applyBorder="1" applyAlignment="1" applyProtection="1">
      <alignment horizontal="center" vertical="center"/>
    </xf>
    <xf numFmtId="0" fontId="2"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xf>
    <xf numFmtId="0" fontId="9" fillId="4" borderId="0" xfId="0" applyFont="1" applyFill="1" applyBorder="1" applyAlignment="1" applyProtection="1">
      <alignment vertical="top"/>
    </xf>
    <xf numFmtId="175" fontId="9" fillId="4" borderId="0" xfId="0" applyNumberFormat="1" applyFont="1" applyFill="1" applyBorder="1" applyAlignment="1" applyProtection="1">
      <alignment vertical="top"/>
    </xf>
    <xf numFmtId="0" fontId="9" fillId="4" borderId="21" xfId="0" applyFont="1" applyFill="1" applyBorder="1" applyAlignment="1" applyProtection="1">
      <alignment vertical="center"/>
    </xf>
    <xf numFmtId="0" fontId="49" fillId="4" borderId="21" xfId="0" applyFont="1" applyFill="1" applyBorder="1" applyAlignment="1" applyProtection="1">
      <alignment vertical="center"/>
    </xf>
    <xf numFmtId="0" fontId="54" fillId="4" borderId="2" xfId="0" applyFont="1" applyFill="1" applyBorder="1" applyAlignment="1" applyProtection="1">
      <alignment horizontal="left" vertical="center" indent="1"/>
    </xf>
    <xf numFmtId="0" fontId="9" fillId="4" borderId="0" xfId="0" applyFont="1" applyFill="1" applyBorder="1" applyAlignment="1" applyProtection="1">
      <alignment vertical="center"/>
    </xf>
    <xf numFmtId="49" fontId="4" fillId="4" borderId="0" xfId="0" applyNumberFormat="1" applyFont="1" applyFill="1" applyBorder="1" applyAlignment="1" applyProtection="1">
      <alignment horizontal="left" vertical="center"/>
    </xf>
    <xf numFmtId="49" fontId="9" fillId="4" borderId="0" xfId="0" applyNumberFormat="1" applyFont="1" applyFill="1" applyBorder="1" applyAlignment="1" applyProtection="1">
      <alignment horizontal="left" vertical="center"/>
    </xf>
    <xf numFmtId="166" fontId="11" fillId="4" borderId="0" xfId="0" applyNumberFormat="1" applyFont="1" applyFill="1" applyBorder="1" applyAlignment="1" applyProtection="1">
      <alignment horizontal="center" vertical="center"/>
    </xf>
    <xf numFmtId="0" fontId="54" fillId="4" borderId="0" xfId="0"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3" fontId="4" fillId="4" borderId="7" xfId="0" applyNumberFormat="1" applyFont="1" applyFill="1" applyBorder="1" applyAlignment="1" applyProtection="1">
      <alignment horizontal="left" vertical="center" indent="1"/>
    </xf>
    <xf numFmtId="164" fontId="9" fillId="4" borderId="5"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left" vertical="center"/>
    </xf>
    <xf numFmtId="0" fontId="9" fillId="4" borderId="5" xfId="0" applyFont="1" applyFill="1" applyBorder="1" applyAlignment="1" applyProtection="1">
      <alignment vertical="center"/>
    </xf>
    <xf numFmtId="0" fontId="9" fillId="4" borderId="5" xfId="0" applyNumberFormat="1" applyFont="1" applyFill="1" applyBorder="1" applyAlignment="1" applyProtection="1">
      <alignment horizontal="center" vertical="center"/>
    </xf>
    <xf numFmtId="0" fontId="11" fillId="4" borderId="11" xfId="0" applyFont="1" applyFill="1" applyBorder="1" applyAlignment="1" applyProtection="1">
      <alignment vertical="center"/>
    </xf>
    <xf numFmtId="0" fontId="9" fillId="4" borderId="7" xfId="0" applyFont="1" applyFill="1" applyBorder="1" applyAlignment="1" applyProtection="1">
      <alignment vertical="center"/>
    </xf>
    <xf numFmtId="0" fontId="9" fillId="4" borderId="11" xfId="0" applyFont="1" applyFill="1" applyBorder="1" applyAlignment="1" applyProtection="1">
      <alignment horizontal="center" vertical="center" wrapText="1"/>
    </xf>
    <xf numFmtId="173" fontId="9" fillId="4" borderId="4" xfId="1" applyNumberFormat="1" applyFont="1" applyFill="1" applyBorder="1" applyAlignment="1" applyProtection="1">
      <alignment horizontal="right" vertical="center"/>
    </xf>
    <xf numFmtId="173" fontId="9" fillId="4" borderId="4" xfId="1" applyNumberFormat="1" applyFont="1" applyFill="1" applyBorder="1" applyAlignment="1" applyProtection="1">
      <alignment vertical="center"/>
    </xf>
    <xf numFmtId="0" fontId="9" fillId="4" borderId="3" xfId="0" applyFont="1" applyFill="1" applyBorder="1" applyAlignment="1" applyProtection="1">
      <alignment vertical="center"/>
    </xf>
    <xf numFmtId="0" fontId="9" fillId="4" borderId="12" xfId="0" applyFont="1" applyFill="1" applyBorder="1" applyAlignment="1" applyProtection="1">
      <alignment vertical="center"/>
    </xf>
    <xf numFmtId="173" fontId="9" fillId="4" borderId="9" xfId="1" applyNumberFormat="1" applyFont="1" applyFill="1" applyBorder="1" applyAlignment="1" applyProtection="1">
      <alignment horizontal="right" vertical="center"/>
    </xf>
    <xf numFmtId="0" fontId="9" fillId="4" borderId="3" xfId="0" applyFont="1" applyFill="1" applyBorder="1" applyAlignment="1" applyProtection="1">
      <alignment horizontal="left" vertical="center" indent="1"/>
    </xf>
    <xf numFmtId="0" fontId="9" fillId="4" borderId="6" xfId="0" applyFont="1" applyFill="1" applyBorder="1" applyAlignment="1" applyProtection="1">
      <alignment horizontal="center" vertical="center"/>
    </xf>
    <xf numFmtId="0" fontId="9" fillId="4" borderId="6" xfId="0" applyFont="1" applyFill="1" applyBorder="1" applyAlignment="1" applyProtection="1">
      <alignment horizontal="center" vertical="center" wrapText="1"/>
    </xf>
    <xf numFmtId="169" fontId="9" fillId="4" borderId="1" xfId="4" applyNumberFormat="1" applyFont="1" applyFill="1" applyBorder="1" applyAlignment="1" applyProtection="1">
      <alignment vertical="center"/>
    </xf>
    <xf numFmtId="39" fontId="11" fillId="4" borderId="3" xfId="0" applyNumberFormat="1" applyFont="1" applyFill="1" applyBorder="1" applyAlignment="1" applyProtection="1">
      <alignment horizontal="left" vertical="center"/>
    </xf>
    <xf numFmtId="0" fontId="9" fillId="4" borderId="6" xfId="0" applyFont="1" applyFill="1" applyBorder="1" applyAlignment="1" applyProtection="1">
      <alignment vertical="center"/>
    </xf>
    <xf numFmtId="169" fontId="9" fillId="4" borderId="12" xfId="0" applyNumberFormat="1" applyFont="1" applyFill="1" applyBorder="1" applyAlignment="1" applyProtection="1">
      <alignment horizontal="right" vertical="center"/>
    </xf>
    <xf numFmtId="0" fontId="11" fillId="4" borderId="4" xfId="0" applyFont="1" applyFill="1" applyBorder="1" applyAlignment="1" applyProtection="1">
      <alignment vertical="center"/>
    </xf>
    <xf numFmtId="0" fontId="9" fillId="4" borderId="4" xfId="0" applyFont="1" applyFill="1" applyBorder="1" applyAlignment="1" applyProtection="1">
      <alignment horizontal="center" vertical="center" wrapText="1"/>
    </xf>
    <xf numFmtId="168" fontId="9" fillId="4" borderId="12" xfId="0" applyNumberFormat="1" applyFont="1" applyFill="1" applyBorder="1" applyAlignment="1" applyProtection="1">
      <alignment horizontal="center" vertical="center"/>
    </xf>
    <xf numFmtId="168" fontId="9" fillId="4" borderId="4" xfId="0" applyNumberFormat="1"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173" fontId="9" fillId="4" borderId="4" xfId="0" applyNumberFormat="1" applyFont="1" applyFill="1" applyBorder="1" applyAlignment="1" applyProtection="1">
      <alignment vertical="center"/>
    </xf>
    <xf numFmtId="0" fontId="9" fillId="4" borderId="20" xfId="0" applyFont="1" applyFill="1" applyBorder="1" applyAlignment="1" applyProtection="1">
      <alignment horizontal="center" vertical="center" wrapText="1"/>
    </xf>
    <xf numFmtId="173" fontId="11" fillId="4" borderId="15" xfId="1" applyNumberFormat="1" applyFont="1" applyFill="1" applyBorder="1" applyAlignment="1" applyProtection="1">
      <alignment horizontal="right" vertical="center"/>
    </xf>
    <xf numFmtId="173" fontId="11" fillId="4" borderId="9" xfId="1" applyNumberFormat="1" applyFont="1" applyFill="1" applyBorder="1" applyAlignment="1" applyProtection="1">
      <alignment horizontal="right" vertical="center"/>
    </xf>
    <xf numFmtId="173" fontId="11" fillId="4" borderId="4" xfId="1" applyNumberFormat="1" applyFont="1" applyFill="1" applyBorder="1" applyAlignment="1" applyProtection="1">
      <alignment horizontal="right" vertical="center"/>
    </xf>
    <xf numFmtId="0" fontId="9" fillId="0" borderId="4" xfId="0" applyFont="1" applyFill="1" applyBorder="1" applyAlignment="1">
      <alignment horizontal="center" vertical="center"/>
    </xf>
    <xf numFmtId="0" fontId="8" fillId="4" borderId="21" xfId="0" applyFont="1" applyFill="1" applyBorder="1" applyAlignment="1" applyProtection="1">
      <alignment vertical="center"/>
      <protection locked="0"/>
    </xf>
    <xf numFmtId="0" fontId="8" fillId="4" borderId="21"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4"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0" fontId="53" fillId="4" borderId="8" xfId="0" applyFont="1" applyFill="1" applyBorder="1" applyAlignment="1" applyProtection="1">
      <alignment horizontal="left" vertical="center" indent="1"/>
    </xf>
    <xf numFmtId="0" fontId="58" fillId="4" borderId="2" xfId="0" applyFont="1" applyFill="1" applyBorder="1" applyAlignment="1" applyProtection="1">
      <alignment horizontal="left" vertical="center" indent="1"/>
    </xf>
    <xf numFmtId="0" fontId="58" fillId="4" borderId="7" xfId="0" applyFont="1" applyFill="1" applyBorder="1" applyAlignment="1" applyProtection="1">
      <alignment horizontal="left" vertical="center" indent="1"/>
    </xf>
    <xf numFmtId="0" fontId="12" fillId="0" borderId="4" xfId="0" applyFont="1" applyFill="1" applyBorder="1" applyAlignment="1">
      <alignment vertical="center"/>
    </xf>
    <xf numFmtId="171" fontId="21" fillId="4" borderId="4" xfId="0" applyNumberFormat="1" applyFont="1" applyFill="1" applyBorder="1" applyAlignment="1" applyProtection="1">
      <alignment horizontal="center" vertical="center" wrapText="1"/>
    </xf>
    <xf numFmtId="171" fontId="21" fillId="4" borderId="3" xfId="0" applyNumberFormat="1" applyFont="1" applyFill="1" applyBorder="1" applyAlignment="1" applyProtection="1">
      <alignment horizontal="center" vertical="center" wrapText="1"/>
    </xf>
    <xf numFmtId="0" fontId="21" fillId="4" borderId="20" xfId="0" applyFont="1" applyFill="1" applyBorder="1" applyAlignment="1" applyProtection="1">
      <alignment vertical="center"/>
      <protection locked="0"/>
    </xf>
    <xf numFmtId="0" fontId="21" fillId="4" borderId="11" xfId="0" applyFont="1" applyFill="1" applyBorder="1" applyAlignment="1" applyProtection="1">
      <alignment vertical="center"/>
      <protection locked="0"/>
    </xf>
    <xf numFmtId="0" fontId="21" fillId="4" borderId="19" xfId="0" applyFont="1" applyFill="1" applyBorder="1" applyAlignment="1" applyProtection="1">
      <alignment vertical="center"/>
      <protection locked="0"/>
    </xf>
    <xf numFmtId="0" fontId="21" fillId="4" borderId="18" xfId="0" applyFont="1" applyFill="1" applyBorder="1" applyAlignment="1" applyProtection="1">
      <alignment vertical="center"/>
      <protection locked="0"/>
    </xf>
    <xf numFmtId="0" fontId="21" fillId="4" borderId="22" xfId="0" applyFont="1" applyFill="1" applyBorder="1" applyAlignment="1" applyProtection="1">
      <alignment vertical="center"/>
      <protection locked="0"/>
    </xf>
    <xf numFmtId="0" fontId="21" fillId="4" borderId="10" xfId="0" applyFont="1" applyFill="1" applyBorder="1" applyAlignment="1" applyProtection="1">
      <alignment vertical="center"/>
      <protection locked="0"/>
    </xf>
    <xf numFmtId="0" fontId="21" fillId="4" borderId="23" xfId="0" applyFont="1" applyFill="1" applyBorder="1" applyAlignment="1" applyProtection="1">
      <alignment vertical="center"/>
      <protection locked="0"/>
    </xf>
    <xf numFmtId="0" fontId="12" fillId="0" borderId="13" xfId="0" applyFont="1" applyFill="1" applyBorder="1" applyAlignment="1">
      <alignment vertical="center"/>
    </xf>
    <xf numFmtId="0" fontId="12" fillId="0" borderId="3" xfId="0" applyFont="1" applyFill="1" applyBorder="1" applyAlignment="1">
      <alignment vertical="center"/>
    </xf>
    <xf numFmtId="0" fontId="49" fillId="4" borderId="8" xfId="0" applyFont="1" applyFill="1" applyBorder="1" applyAlignment="1" applyProtection="1">
      <alignment horizontal="left" vertical="center" indent="2"/>
    </xf>
    <xf numFmtId="0" fontId="7" fillId="4" borderId="21" xfId="0" applyFont="1" applyFill="1" applyBorder="1" applyAlignment="1" applyProtection="1">
      <alignment horizontal="left" vertical="center" indent="1"/>
    </xf>
    <xf numFmtId="0" fontId="7" fillId="4" borderId="21" xfId="0" applyFont="1" applyFill="1" applyBorder="1" applyAlignment="1" applyProtection="1">
      <alignment horizontal="left" vertical="center"/>
    </xf>
    <xf numFmtId="0" fontId="8" fillId="4" borderId="15" xfId="0" applyFont="1" applyFill="1" applyBorder="1" applyAlignment="1" applyProtection="1">
      <alignment horizontal="right" vertical="center" indent="1"/>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0" fontId="4" fillId="4" borderId="0" xfId="0" applyFont="1" applyFill="1" applyBorder="1" applyAlignment="1" applyProtection="1">
      <alignment horizontal="left" vertical="center"/>
    </xf>
    <xf numFmtId="166" fontId="11"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4" fillId="4" borderId="7" xfId="0" applyFont="1" applyFill="1" applyBorder="1" applyAlignment="1" applyProtection="1">
      <alignment horizontal="left" vertical="center" indent="1"/>
    </xf>
    <xf numFmtId="0" fontId="5" fillId="4" borderId="5" xfId="0" applyFont="1" applyFill="1" applyBorder="1" applyAlignment="1" applyProtection="1">
      <alignment horizontal="left" vertical="center" indent="1"/>
    </xf>
    <xf numFmtId="0" fontId="4" fillId="4" borderId="5" xfId="0" applyFont="1" applyFill="1" applyBorder="1" applyAlignment="1" applyProtection="1">
      <alignment horizontal="left" vertical="center"/>
    </xf>
    <xf numFmtId="0" fontId="9" fillId="4" borderId="20" xfId="0" applyNumberFormat="1" applyFont="1" applyFill="1" applyBorder="1" applyAlignment="1" applyProtection="1">
      <alignment horizontal="center" vertical="center"/>
    </xf>
    <xf numFmtId="0" fontId="27" fillId="4" borderId="20" xfId="0" applyFont="1" applyFill="1" applyBorder="1" applyAlignment="1" applyProtection="1">
      <alignment horizontal="center" vertical="top"/>
    </xf>
    <xf numFmtId="0" fontId="27" fillId="4" borderId="11" xfId="0" applyFont="1" applyFill="1" applyBorder="1" applyAlignment="1" applyProtection="1">
      <alignment horizontal="center" vertical="top" wrapText="1"/>
    </xf>
    <xf numFmtId="0" fontId="8" fillId="4" borderId="10"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2" fontId="19" fillId="4" borderId="4" xfId="0" applyNumberFormat="1" applyFont="1" applyFill="1" applyBorder="1" applyAlignment="1" applyProtection="1">
      <alignment horizontal="center" vertical="top"/>
    </xf>
    <xf numFmtId="173" fontId="19" fillId="4" borderId="4" xfId="0" applyNumberFormat="1" applyFont="1" applyFill="1" applyBorder="1" applyAlignment="1" applyProtection="1">
      <alignment horizontal="center" vertical="top"/>
    </xf>
    <xf numFmtId="173" fontId="11" fillId="4" borderId="4" xfId="4" applyNumberFormat="1" applyFont="1" applyFill="1" applyBorder="1" applyAlignment="1" applyProtection="1">
      <alignment horizontal="center" vertical="top"/>
    </xf>
    <xf numFmtId="2" fontId="27" fillId="4" borderId="4" xfId="0" applyNumberFormat="1" applyFont="1" applyFill="1" applyBorder="1" applyAlignment="1" applyProtection="1">
      <alignment horizontal="center" vertical="top"/>
    </xf>
    <xf numFmtId="173" fontId="8" fillId="4" borderId="9" xfId="1" applyNumberFormat="1" applyFont="1" applyFill="1" applyBorder="1" applyAlignment="1" applyProtection="1">
      <alignment horizontal="center" vertical="top"/>
    </xf>
    <xf numFmtId="173" fontId="9" fillId="4" borderId="4" xfId="0" applyNumberFormat="1" applyFont="1" applyFill="1" applyBorder="1" applyAlignment="1" applyProtection="1">
      <alignment horizontal="center" vertical="top"/>
    </xf>
    <xf numFmtId="3" fontId="27" fillId="4" borderId="9" xfId="0" applyNumberFormat="1" applyFont="1" applyFill="1" applyBorder="1" applyAlignment="1" applyProtection="1">
      <alignment horizontal="center" vertical="top"/>
    </xf>
    <xf numFmtId="3" fontId="27" fillId="4" borderId="10" xfId="0" applyNumberFormat="1" applyFont="1" applyFill="1" applyBorder="1" applyAlignment="1" applyProtection="1">
      <alignment horizontal="center" vertical="top"/>
    </xf>
    <xf numFmtId="3" fontId="27" fillId="4" borderId="11" xfId="0" applyNumberFormat="1" applyFont="1" applyFill="1" applyBorder="1" applyAlignment="1" applyProtection="1">
      <alignment horizontal="center" vertical="top"/>
    </xf>
    <xf numFmtId="1" fontId="19" fillId="4" borderId="11" xfId="0" applyNumberFormat="1" applyFont="1" applyFill="1" applyBorder="1" applyAlignment="1" applyProtection="1">
      <alignment horizontal="center" vertical="top"/>
    </xf>
    <xf numFmtId="173" fontId="11" fillId="4" borderId="4" xfId="1" applyNumberFormat="1" applyFont="1" applyFill="1" applyBorder="1" applyAlignment="1" applyProtection="1">
      <alignment horizontal="center" vertical="top"/>
    </xf>
    <xf numFmtId="1" fontId="27" fillId="4" borderId="4" xfId="0" applyNumberFormat="1" applyFont="1" applyFill="1" applyBorder="1" applyAlignment="1" applyProtection="1">
      <alignment horizontal="center" vertical="top"/>
    </xf>
    <xf numFmtId="1" fontId="27" fillId="4" borderId="9" xfId="0" applyNumberFormat="1" applyFont="1" applyFill="1" applyBorder="1" applyAlignment="1" applyProtection="1">
      <alignment horizontal="center" vertical="top"/>
    </xf>
    <xf numFmtId="1" fontId="27" fillId="4" borderId="10" xfId="0" applyNumberFormat="1" applyFont="1" applyFill="1" applyBorder="1" applyAlignment="1" applyProtection="1">
      <alignment horizontal="center" vertical="top"/>
    </xf>
    <xf numFmtId="2" fontId="21" fillId="4" borderId="10" xfId="0" applyNumberFormat="1" applyFont="1" applyFill="1" applyBorder="1" applyAlignment="1" applyProtection="1">
      <alignment horizontal="center" vertical="top"/>
    </xf>
    <xf numFmtId="0" fontId="27" fillId="4" borderId="10" xfId="0" applyFont="1" applyFill="1" applyBorder="1" applyAlignment="1" applyProtection="1">
      <alignment horizontal="center" vertical="top"/>
    </xf>
    <xf numFmtId="0" fontId="27" fillId="4" borderId="11" xfId="0" applyFont="1" applyFill="1" applyBorder="1" applyAlignment="1" applyProtection="1">
      <alignment horizontal="center" vertical="top"/>
    </xf>
    <xf numFmtId="173" fontId="11" fillId="4" borderId="9" xfId="1" applyNumberFormat="1" applyFont="1" applyFill="1" applyBorder="1" applyAlignment="1" applyProtection="1">
      <alignment horizontal="center" vertical="top"/>
    </xf>
    <xf numFmtId="2" fontId="21" fillId="4" borderId="9" xfId="0" applyNumberFormat="1" applyFont="1" applyFill="1" applyBorder="1" applyAlignment="1" applyProtection="1">
      <alignment horizontal="center" vertical="top"/>
    </xf>
    <xf numFmtId="173" fontId="11" fillId="4" borderId="12" xfId="4" applyNumberFormat="1" applyFont="1" applyFill="1" applyBorder="1" applyAlignment="1" applyProtection="1">
      <alignment horizontal="center" vertical="top"/>
    </xf>
    <xf numFmtId="2" fontId="27" fillId="4" borderId="10" xfId="0" applyNumberFormat="1" applyFont="1" applyFill="1" applyBorder="1" applyAlignment="1" applyProtection="1">
      <alignment horizontal="center" vertical="top"/>
    </xf>
    <xf numFmtId="173" fontId="8" fillId="4" borderId="10" xfId="1" applyNumberFormat="1" applyFont="1" applyFill="1" applyBorder="1" applyAlignment="1" applyProtection="1">
      <alignment horizontal="center" vertical="top"/>
    </xf>
    <xf numFmtId="173" fontId="11" fillId="4" borderId="10" xfId="1" applyNumberFormat="1" applyFont="1" applyFill="1" applyBorder="1" applyAlignment="1" applyProtection="1">
      <alignment horizontal="center" vertical="top"/>
    </xf>
    <xf numFmtId="1" fontId="27" fillId="4" borderId="11" xfId="0" applyNumberFormat="1" applyFont="1" applyFill="1" applyBorder="1" applyAlignment="1" applyProtection="1">
      <alignment horizontal="center" vertical="top"/>
      <protection locked="0"/>
    </xf>
    <xf numFmtId="173" fontId="11" fillId="4" borderId="2" xfId="1" applyNumberFormat="1" applyFont="1" applyFill="1" applyBorder="1" applyAlignment="1" applyProtection="1">
      <alignment horizontal="center" vertical="top"/>
    </xf>
    <xf numFmtId="173" fontId="11" fillId="4" borderId="8" xfId="4" applyNumberFormat="1" applyFont="1" applyFill="1" applyBorder="1" applyAlignment="1" applyProtection="1">
      <alignment horizontal="center" vertical="top"/>
    </xf>
    <xf numFmtId="0" fontId="8" fillId="4" borderId="10" xfId="0"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173" fontId="8" fillId="4" borderId="2" xfId="4"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9" fontId="8" fillId="4" borderId="4" xfId="0" applyNumberFormat="1" applyFont="1" applyFill="1" applyBorder="1" applyAlignment="1" applyProtection="1">
      <alignment horizontal="center" vertical="top"/>
    </xf>
    <xf numFmtId="0" fontId="11" fillId="4" borderId="1" xfId="0" applyFont="1" applyFill="1" applyBorder="1" applyAlignment="1" applyProtection="1">
      <alignment vertical="top"/>
    </xf>
    <xf numFmtId="9" fontId="9" fillId="4" borderId="1" xfId="0" applyNumberFormat="1" applyFont="1" applyFill="1" applyBorder="1" applyAlignment="1" applyProtection="1">
      <alignment horizontal="center" vertical="top"/>
    </xf>
    <xf numFmtId="173" fontId="19" fillId="4" borderId="11" xfId="0"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11" fillId="4" borderId="10" xfId="0" applyNumberFormat="1" applyFont="1" applyFill="1" applyBorder="1" applyAlignment="1" applyProtection="1">
      <alignment vertical="top"/>
    </xf>
    <xf numFmtId="173" fontId="8" fillId="4" borderId="7" xfId="0" applyNumberFormat="1" applyFont="1" applyFill="1" applyBorder="1" applyAlignment="1" applyProtection="1">
      <alignment horizontal="center" vertical="top"/>
    </xf>
    <xf numFmtId="173" fontId="8" fillId="4" borderId="4" xfId="1" applyNumberFormat="1" applyFont="1" applyFill="1" applyBorder="1" applyAlignment="1" applyProtection="1">
      <alignment horizontal="center" vertical="top"/>
    </xf>
    <xf numFmtId="173" fontId="8" fillId="4" borderId="4" xfId="4" applyNumberFormat="1" applyFont="1" applyFill="1" applyBorder="1" applyAlignment="1" applyProtection="1">
      <alignment horizontal="center" vertical="top"/>
    </xf>
    <xf numFmtId="173" fontId="11" fillId="4" borderId="11" xfId="0" applyNumberFormat="1" applyFont="1" applyFill="1" applyBorder="1" applyAlignment="1" applyProtection="1">
      <alignment horizontal="center" vertical="top"/>
    </xf>
    <xf numFmtId="3" fontId="11" fillId="4" borderId="11" xfId="0"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0" fontId="27" fillId="4" borderId="4" xfId="0" applyNumberFormat="1" applyFont="1" applyFill="1" applyBorder="1" applyAlignment="1" applyProtection="1">
      <alignment horizontal="center" vertical="top"/>
    </xf>
    <xf numFmtId="173" fontId="27" fillId="4" borderId="4"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173" fontId="27" fillId="4" borderId="9"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173" fontId="27" fillId="4" borderId="10"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3" fontId="11" fillId="4" borderId="5" xfId="0" applyNumberFormat="1" applyFont="1" applyFill="1" applyBorder="1" applyAlignment="1" applyProtection="1">
      <alignment horizontal="center" vertical="top"/>
    </xf>
    <xf numFmtId="173" fontId="27" fillId="4" borderId="11" xfId="0" applyNumberFormat="1" applyFont="1" applyFill="1" applyBorder="1" applyAlignment="1" applyProtection="1">
      <alignment horizontal="center" vertical="top"/>
    </xf>
    <xf numFmtId="3" fontId="11" fillId="4" borderId="9" xfId="0" applyNumberFormat="1" applyFont="1" applyFill="1" applyBorder="1" applyAlignment="1" applyProtection="1">
      <alignment horizontal="center" vertical="top"/>
    </xf>
    <xf numFmtId="3" fontId="8" fillId="4" borderId="10" xfId="0" applyNumberFormat="1" applyFont="1" applyFill="1" applyBorder="1" applyAlignment="1" applyProtection="1">
      <alignment horizontal="center" vertical="top"/>
    </xf>
    <xf numFmtId="0" fontId="22" fillId="4" borderId="21" xfId="0" applyFont="1" applyFill="1" applyBorder="1" applyAlignment="1" applyProtection="1">
      <alignment horizontal="center" vertical="center"/>
    </xf>
    <xf numFmtId="0" fontId="22" fillId="4" borderId="21" xfId="0" applyFont="1" applyFill="1" applyBorder="1" applyAlignment="1" applyProtection="1">
      <alignment vertical="center"/>
    </xf>
    <xf numFmtId="0" fontId="22"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right" vertical="center" indent="1"/>
      <protection locked="0"/>
    </xf>
    <xf numFmtId="0" fontId="25"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9" fillId="4" borderId="5" xfId="0" applyNumberFormat="1"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xf>
    <xf numFmtId="39" fontId="8" fillId="4" borderId="4" xfId="0" applyNumberFormat="1" applyFont="1" applyFill="1" applyBorder="1" applyAlignment="1" applyProtection="1">
      <alignment horizontal="left" vertical="center"/>
    </xf>
    <xf numFmtId="173" fontId="8" fillId="4" borderId="4" xfId="1" applyNumberFormat="1" applyFont="1" applyFill="1" applyBorder="1" applyAlignment="1" applyProtection="1">
      <alignment horizontal="center" vertical="center"/>
    </xf>
    <xf numFmtId="173" fontId="45" fillId="4" borderId="6" xfId="0" applyNumberFormat="1" applyFont="1" applyFill="1" applyBorder="1" applyAlignment="1" applyProtection="1">
      <alignment horizontal="center" vertical="center"/>
    </xf>
    <xf numFmtId="173" fontId="27" fillId="4" borderId="3" xfId="0" applyNumberFormat="1" applyFont="1" applyFill="1" applyBorder="1" applyAlignment="1" applyProtection="1">
      <alignment horizontal="center" vertical="center"/>
      <protection locked="0"/>
    </xf>
    <xf numFmtId="39" fontId="8" fillId="4" borderId="3" xfId="0" applyNumberFormat="1" applyFont="1" applyFill="1" applyBorder="1" applyAlignment="1" applyProtection="1">
      <alignment horizontal="left" vertical="center"/>
    </xf>
    <xf numFmtId="173" fontId="8" fillId="4" borderId="4" xfId="1" quotePrefix="1" applyNumberFormat="1" applyFont="1" applyFill="1" applyBorder="1" applyAlignment="1" applyProtection="1">
      <alignment horizontal="center" vertical="center"/>
    </xf>
    <xf numFmtId="39" fontId="8" fillId="4" borderId="11" xfId="0" applyNumberFormat="1" applyFont="1" applyFill="1" applyBorder="1" applyAlignment="1" applyProtection="1">
      <alignment horizontal="left" vertical="center"/>
    </xf>
    <xf numFmtId="173" fontId="8" fillId="4" borderId="20" xfId="1" applyNumberFormat="1" applyFont="1" applyFill="1" applyBorder="1" applyAlignment="1" applyProtection="1">
      <alignment horizontal="center" vertical="center"/>
    </xf>
    <xf numFmtId="173" fontId="8" fillId="4" borderId="12" xfId="1" applyNumberFormat="1" applyFont="1" applyFill="1" applyBorder="1" applyAlignment="1" applyProtection="1">
      <alignment horizontal="center" vertical="center"/>
    </xf>
    <xf numFmtId="0" fontId="8" fillId="4" borderId="3" xfId="0" applyFont="1" applyFill="1" applyBorder="1" applyAlignment="1" applyProtection="1">
      <alignment vertical="center"/>
    </xf>
    <xf numFmtId="9" fontId="8" fillId="4" borderId="4" xfId="0" applyNumberFormat="1" applyFont="1" applyFill="1" applyBorder="1" applyAlignment="1" applyProtection="1">
      <alignment horizontal="center" vertical="center"/>
    </xf>
    <xf numFmtId="167" fontId="45" fillId="4" borderId="6" xfId="0" applyNumberFormat="1" applyFont="1" applyFill="1" applyBorder="1" applyAlignment="1" applyProtection="1">
      <alignment horizontal="center" vertical="center"/>
    </xf>
    <xf numFmtId="167" fontId="27" fillId="4" borderId="3" xfId="0" applyNumberFormat="1" applyFont="1" applyFill="1" applyBorder="1" applyAlignment="1" applyProtection="1">
      <alignment horizontal="center" vertical="center"/>
    </xf>
    <xf numFmtId="0" fontId="9" fillId="4" borderId="2" xfId="0" applyFont="1" applyFill="1" applyBorder="1" applyAlignment="1" applyProtection="1">
      <alignment vertical="center"/>
    </xf>
    <xf numFmtId="0" fontId="8" fillId="4" borderId="7" xfId="0" applyFont="1" applyFill="1" applyBorder="1" applyAlignment="1" applyProtection="1">
      <alignment vertical="center"/>
    </xf>
    <xf numFmtId="173" fontId="8" fillId="4" borderId="12" xfId="1" applyNumberFormat="1" applyFont="1" applyFill="1" applyBorder="1" applyAlignment="1" applyProtection="1">
      <alignment horizontal="center" vertical="center"/>
      <protection locked="0"/>
    </xf>
    <xf numFmtId="167" fontId="8" fillId="4" borderId="15" xfId="4" applyNumberFormat="1" applyFont="1" applyFill="1" applyBorder="1" applyAlignment="1" applyProtection="1">
      <alignment horizontal="center" vertical="center"/>
      <protection locked="0"/>
    </xf>
    <xf numFmtId="0" fontId="8" fillId="4" borderId="8" xfId="0" applyFont="1" applyFill="1" applyBorder="1" applyAlignment="1" applyProtection="1">
      <alignment vertical="center"/>
      <protection locked="0"/>
    </xf>
    <xf numFmtId="0" fontId="8" fillId="4" borderId="7"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xf>
    <xf numFmtId="0" fontId="9" fillId="4" borderId="2" xfId="0" applyFont="1" applyFill="1" applyBorder="1" applyAlignment="1" applyProtection="1">
      <alignment horizontal="left" vertical="center" indent="1"/>
    </xf>
    <xf numFmtId="164" fontId="9" fillId="4" borderId="0" xfId="0" applyNumberFormat="1" applyFont="1" applyFill="1" applyBorder="1" applyAlignment="1" applyProtection="1">
      <alignment horizontal="right" vertical="center" wrapText="1"/>
    </xf>
    <xf numFmtId="0" fontId="26" fillId="4" borderId="0" xfId="0" applyFont="1" applyFill="1" applyBorder="1" applyAlignment="1" applyProtection="1">
      <alignment horizontal="center" vertical="center" wrapText="1"/>
    </xf>
    <xf numFmtId="0" fontId="9" fillId="4" borderId="7" xfId="0" applyFont="1" applyFill="1" applyBorder="1" applyAlignment="1" applyProtection="1">
      <alignment horizontal="left" vertical="center" indent="1"/>
    </xf>
    <xf numFmtId="0" fontId="26" fillId="4" borderId="5" xfId="0" applyFont="1" applyFill="1" applyBorder="1" applyAlignment="1" applyProtection="1">
      <alignment horizontal="center" vertical="center" wrapText="1"/>
    </xf>
    <xf numFmtId="0" fontId="12" fillId="0" borderId="6" xfId="0" applyFont="1" applyFill="1" applyBorder="1" applyAlignment="1" applyProtection="1">
      <alignment vertical="center"/>
    </xf>
    <xf numFmtId="0" fontId="8" fillId="0" borderId="4" xfId="0" applyFont="1" applyBorder="1" applyAlignment="1" applyProtection="1">
      <alignment horizontal="center" vertical="center"/>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3" fontId="11" fillId="4" borderId="1" xfId="0" applyNumberFormat="1" applyFont="1" applyFill="1" applyBorder="1" applyAlignment="1" applyProtection="1">
      <alignment horizontal="center" vertical="top"/>
    </xf>
    <xf numFmtId="0" fontId="9" fillId="4" borderId="5" xfId="0" applyFont="1" applyFill="1" applyBorder="1" applyAlignment="1" applyProtection="1">
      <alignment vertical="center"/>
      <protection locked="0"/>
    </xf>
    <xf numFmtId="0" fontId="9" fillId="4" borderId="4" xfId="0" applyFont="1" applyFill="1" applyBorder="1" applyAlignment="1" applyProtection="1">
      <alignment horizontal="center" vertical="top" wrapText="1"/>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64" fontId="9" fillId="4" borderId="7" xfId="0" applyNumberFormat="1" applyFont="1" applyFill="1" applyBorder="1" applyAlignment="1" applyProtection="1">
      <alignment horizontal="left" vertical="center"/>
      <protection locked="0"/>
    </xf>
    <xf numFmtId="3" fontId="8" fillId="4" borderId="5" xfId="0" applyNumberFormat="1" applyFont="1" applyFill="1" applyBorder="1" applyAlignment="1" applyProtection="1">
      <alignment horizontal="center" vertical="center"/>
      <protection locked="0"/>
    </xf>
    <xf numFmtId="3" fontId="8" fillId="4" borderId="20" xfId="0" applyNumberFormat="1" applyFont="1" applyFill="1" applyBorder="1" applyAlignment="1" applyProtection="1">
      <alignment horizontal="center" vertical="center"/>
      <protection locked="0"/>
    </xf>
    <xf numFmtId="39" fontId="11" fillId="4" borderId="7" xfId="0" applyNumberFormat="1" applyFont="1" applyFill="1" applyBorder="1" applyAlignment="1" applyProtection="1">
      <alignment horizontal="left" vertical="center"/>
      <protection locked="0"/>
    </xf>
    <xf numFmtId="0" fontId="12" fillId="4" borderId="5" xfId="0" applyFont="1" applyFill="1" applyBorder="1" applyAlignment="1" applyProtection="1">
      <alignment vertical="center"/>
      <protection locked="0"/>
    </xf>
    <xf numFmtId="0" fontId="8" fillId="4" borderId="0" xfId="0" applyFont="1" applyFill="1" applyAlignment="1" applyProtection="1">
      <alignment vertical="center"/>
      <protection locked="0"/>
    </xf>
    <xf numFmtId="0" fontId="9" fillId="4" borderId="9" xfId="0" applyFont="1" applyFill="1" applyBorder="1" applyAlignment="1" applyProtection="1">
      <alignment horizontal="center" vertical="top" wrapText="1"/>
      <protection locked="0"/>
    </xf>
    <xf numFmtId="0" fontId="9" fillId="4" borderId="3" xfId="0" applyFont="1" applyFill="1" applyBorder="1" applyAlignment="1" applyProtection="1">
      <alignment vertical="center"/>
      <protection locked="0"/>
    </xf>
    <xf numFmtId="0" fontId="8" fillId="4" borderId="15" xfId="0" applyFont="1" applyFill="1" applyBorder="1" applyAlignment="1" applyProtection="1">
      <alignment vertical="center"/>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center" vertical="top" wrapText="1"/>
      <protection locked="0"/>
    </xf>
    <xf numFmtId="0" fontId="9" fillId="4" borderId="9" xfId="0" applyFont="1" applyFill="1" applyBorder="1" applyAlignment="1" applyProtection="1">
      <alignment vertical="top"/>
      <protection locked="0"/>
    </xf>
    <xf numFmtId="0" fontId="9" fillId="4" borderId="15" xfId="0" applyFont="1" applyFill="1" applyBorder="1" applyAlignment="1" applyProtection="1">
      <alignment horizontal="center" vertical="top" wrapText="1"/>
      <protection locked="0"/>
    </xf>
    <xf numFmtId="0" fontId="9" fillId="4" borderId="4" xfId="0" applyFont="1" applyFill="1" applyBorder="1" applyAlignment="1" applyProtection="1">
      <alignment horizontal="left" vertical="center" wrapText="1" indent="1"/>
      <protection locked="0"/>
    </xf>
    <xf numFmtId="39" fontId="9" fillId="4" borderId="4" xfId="0" applyNumberFormat="1" applyFont="1" applyFill="1" applyBorder="1" applyAlignment="1" applyProtection="1">
      <alignment horizontal="left" vertical="center" indent="1"/>
      <protection locked="0"/>
    </xf>
    <xf numFmtId="39" fontId="11" fillId="4" borderId="4" xfId="0" applyNumberFormat="1" applyFont="1" applyFill="1" applyBorder="1" applyAlignment="1" applyProtection="1">
      <alignment horizontal="left" vertical="center" indent="1"/>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left" vertical="center" indent="1"/>
      <protection locked="0"/>
    </xf>
    <xf numFmtId="0" fontId="8" fillId="4" borderId="3" xfId="0" applyFont="1" applyFill="1" applyBorder="1" applyAlignment="1" applyProtection="1">
      <alignment vertical="center"/>
      <protection locked="0"/>
    </xf>
    <xf numFmtId="3" fontId="19" fillId="4" borderId="3"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vertical="center"/>
      <protection locked="0"/>
    </xf>
    <xf numFmtId="173" fontId="8" fillId="4" borderId="15" xfId="1"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vertical="center"/>
      <protection locked="0"/>
    </xf>
    <xf numFmtId="0" fontId="8" fillId="4" borderId="1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7"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protection locked="0"/>
    </xf>
    <xf numFmtId="0" fontId="10" fillId="4" borderId="12" xfId="0" applyFont="1" applyFill="1" applyBorder="1" applyAlignment="1" applyProtection="1">
      <alignment vertical="center"/>
      <protection locked="0"/>
    </xf>
    <xf numFmtId="39" fontId="8" fillId="4" borderId="12" xfId="0" applyNumberFormat="1" applyFont="1" applyFill="1" applyBorder="1" applyAlignment="1" applyProtection="1">
      <alignment horizontal="center" vertical="center"/>
      <protection locked="0"/>
    </xf>
    <xf numFmtId="172" fontId="8" fillId="4" borderId="4" xfId="0" applyNumberFormat="1" applyFont="1" applyFill="1" applyBorder="1" applyAlignment="1" applyProtection="1">
      <alignment horizontal="center" vertical="center"/>
      <protection locked="0"/>
    </xf>
    <xf numFmtId="39" fontId="8" fillId="4" borderId="10" xfId="0" applyNumberFormat="1" applyFont="1" applyFill="1" applyBorder="1" applyAlignment="1" applyProtection="1">
      <alignment horizontal="center" vertical="center"/>
      <protection locked="0"/>
    </xf>
    <xf numFmtId="37" fontId="8" fillId="4" borderId="4" xfId="0" applyNumberFormat="1" applyFont="1" applyFill="1" applyBorder="1" applyAlignment="1" applyProtection="1">
      <alignment horizontal="center" vertical="center"/>
      <protection locked="0"/>
    </xf>
    <xf numFmtId="2" fontId="11" fillId="4" borderId="0" xfId="0" applyNumberFormat="1" applyFont="1" applyFill="1" applyBorder="1" applyAlignment="1" applyProtection="1">
      <alignment horizontal="center" vertical="top"/>
    </xf>
    <xf numFmtId="165" fontId="11" fillId="4" borderId="0" xfId="1" applyNumberFormat="1" applyFont="1" applyFill="1" applyBorder="1" applyAlignment="1" applyProtection="1">
      <alignment horizontal="center" vertical="top"/>
    </xf>
    <xf numFmtId="9" fontId="11" fillId="4" borderId="0" xfId="4" applyFont="1" applyFill="1" applyBorder="1" applyAlignment="1" applyProtection="1">
      <alignment horizontal="center" vertical="top"/>
    </xf>
    <xf numFmtId="9" fontId="11" fillId="4" borderId="0" xfId="0" applyNumberFormat="1" applyFont="1" applyFill="1" applyBorder="1" applyAlignment="1" applyProtection="1">
      <alignment horizontal="center" vertical="top"/>
    </xf>
    <xf numFmtId="1" fontId="11" fillId="4" borderId="0" xfId="0" applyNumberFormat="1" applyFont="1" applyFill="1" applyBorder="1" applyAlignment="1" applyProtection="1">
      <alignment horizontal="left" vertical="top"/>
    </xf>
    <xf numFmtId="3" fontId="8" fillId="4" borderId="0" xfId="0" applyNumberFormat="1" applyFont="1" applyFill="1" applyBorder="1" applyAlignment="1" applyProtection="1">
      <alignment horizontal="left" vertical="top"/>
    </xf>
    <xf numFmtId="3" fontId="11" fillId="4" borderId="0" xfId="0" applyNumberFormat="1" applyFont="1" applyFill="1" applyBorder="1" applyAlignment="1" applyProtection="1">
      <alignment horizontal="left" vertical="top"/>
    </xf>
    <xf numFmtId="165" fontId="11" fillId="4" borderId="0" xfId="1" applyNumberFormat="1" applyFont="1" applyFill="1" applyBorder="1" applyAlignment="1" applyProtection="1">
      <alignment horizontal="left" vertical="top"/>
    </xf>
    <xf numFmtId="9" fontId="11" fillId="4" borderId="0" xfId="4" applyFont="1" applyFill="1" applyBorder="1" applyAlignment="1" applyProtection="1">
      <alignment horizontal="left" vertical="top"/>
    </xf>
    <xf numFmtId="9" fontId="11" fillId="4" borderId="0" xfId="0" applyNumberFormat="1" applyFont="1" applyFill="1" applyBorder="1" applyAlignment="1" applyProtection="1">
      <alignment horizontal="left" vertical="top"/>
    </xf>
    <xf numFmtId="3" fontId="11" fillId="4" borderId="1" xfId="0" applyNumberFormat="1" applyFont="1" applyFill="1" applyBorder="1" applyAlignment="1" applyProtection="1">
      <alignment horizontal="left" vertical="top"/>
    </xf>
    <xf numFmtId="2" fontId="28" fillId="4" borderId="0" xfId="0" applyNumberFormat="1" applyFont="1" applyFill="1" applyBorder="1" applyAlignment="1" applyProtection="1">
      <alignment horizontal="left" vertical="top"/>
    </xf>
    <xf numFmtId="2" fontId="28" fillId="4" borderId="6" xfId="0" applyNumberFormat="1" applyFont="1" applyFill="1" applyBorder="1" applyAlignment="1" applyProtection="1">
      <alignment horizontal="left" vertical="top"/>
    </xf>
    <xf numFmtId="3" fontId="8" fillId="4" borderId="6" xfId="0" applyNumberFormat="1" applyFont="1" applyFill="1" applyBorder="1" applyAlignment="1" applyProtection="1">
      <alignment horizontal="left" vertical="top"/>
    </xf>
    <xf numFmtId="3" fontId="9" fillId="4" borderId="6" xfId="0" applyNumberFormat="1" applyFont="1" applyFill="1" applyBorder="1" applyAlignment="1" applyProtection="1">
      <alignment horizontal="left" vertical="top"/>
    </xf>
    <xf numFmtId="165" fontId="9" fillId="4" borderId="6" xfId="1" applyNumberFormat="1" applyFont="1" applyFill="1" applyBorder="1" applyAlignment="1" applyProtection="1">
      <alignment horizontal="left" vertical="top"/>
    </xf>
    <xf numFmtId="9" fontId="9" fillId="4" borderId="6" xfId="4" applyFont="1" applyFill="1" applyBorder="1" applyAlignment="1" applyProtection="1">
      <alignment horizontal="left" vertical="top"/>
    </xf>
    <xf numFmtId="9" fontId="9" fillId="4" borderId="6" xfId="0" applyNumberFormat="1" applyFont="1" applyFill="1" applyBorder="1" applyAlignment="1" applyProtection="1">
      <alignment horizontal="left" vertical="top"/>
    </xf>
    <xf numFmtId="3" fontId="9" fillId="4" borderId="12" xfId="0" applyNumberFormat="1" applyFont="1" applyFill="1" applyBorder="1" applyAlignment="1" applyProtection="1">
      <alignment horizontal="left" vertical="top"/>
    </xf>
    <xf numFmtId="3" fontId="11" fillId="4" borderId="6" xfId="0" applyNumberFormat="1" applyFont="1" applyFill="1" applyBorder="1" applyAlignment="1" applyProtection="1">
      <alignment horizontal="left" vertical="top"/>
    </xf>
    <xf numFmtId="165" fontId="11" fillId="4" borderId="6" xfId="1" applyNumberFormat="1" applyFont="1" applyFill="1" applyBorder="1" applyAlignment="1" applyProtection="1">
      <alignment horizontal="left" vertical="top"/>
    </xf>
    <xf numFmtId="9" fontId="8" fillId="4" borderId="6" xfId="4" applyFont="1" applyFill="1" applyBorder="1" applyAlignment="1" applyProtection="1">
      <alignment horizontal="left" vertical="top"/>
    </xf>
    <xf numFmtId="9" fontId="11" fillId="4" borderId="6" xfId="0" applyNumberFormat="1" applyFont="1" applyFill="1" applyBorder="1" applyAlignment="1" applyProtection="1">
      <alignment horizontal="left" vertical="top"/>
    </xf>
    <xf numFmtId="3" fontId="11" fillId="4" borderId="12" xfId="0" applyNumberFormat="1" applyFont="1" applyFill="1" applyBorder="1" applyAlignment="1" applyProtection="1">
      <alignment horizontal="left" vertical="top"/>
    </xf>
    <xf numFmtId="9" fontId="11" fillId="4" borderId="6" xfId="4" applyFont="1" applyFill="1" applyBorder="1" applyAlignment="1" applyProtection="1">
      <alignment horizontal="left" vertical="top"/>
    </xf>
    <xf numFmtId="0" fontId="9" fillId="0" borderId="4" xfId="0" applyFont="1" applyFill="1" applyBorder="1" applyAlignment="1" applyProtection="1">
      <alignment horizontal="left" vertical="center" wrapText="1" indent="1"/>
      <protection locked="0"/>
    </xf>
    <xf numFmtId="0" fontId="46" fillId="4" borderId="0" xfId="0" applyFont="1" applyFill="1" applyBorder="1" applyAlignment="1" applyProtection="1">
      <alignment horizontal="right" vertical="center"/>
      <protection locked="0"/>
    </xf>
    <xf numFmtId="0" fontId="46" fillId="4" borderId="0" xfId="0" applyFont="1" applyFill="1" applyBorder="1" applyAlignment="1" applyProtection="1">
      <alignment vertical="center"/>
      <protection locked="0"/>
    </xf>
    <xf numFmtId="0" fontId="46" fillId="4" borderId="5" xfId="0" applyFont="1" applyFill="1" applyBorder="1" applyAlignment="1" applyProtection="1">
      <alignment vertical="center"/>
      <protection locked="0"/>
    </xf>
    <xf numFmtId="0" fontId="21" fillId="0" borderId="12" xfId="3" applyFont="1" applyFill="1" applyBorder="1" applyAlignment="1" applyProtection="1">
      <alignment vertical="center"/>
      <protection locked="0"/>
    </xf>
    <xf numFmtId="0" fontId="21" fillId="0" borderId="4" xfId="3" applyFont="1" applyFill="1" applyBorder="1" applyAlignment="1" applyProtection="1">
      <alignment vertical="center"/>
      <protection locked="0"/>
    </xf>
    <xf numFmtId="0" fontId="21" fillId="0" borderId="14" xfId="3" applyFont="1" applyFill="1" applyBorder="1" applyAlignment="1" applyProtection="1">
      <alignment vertical="center"/>
      <protection locked="0"/>
    </xf>
    <xf numFmtId="0" fontId="21" fillId="0" borderId="13" xfId="3" applyFont="1" applyFill="1" applyBorder="1" applyAlignment="1" applyProtection="1">
      <alignment vertical="center"/>
      <protection locked="0"/>
    </xf>
    <xf numFmtId="0" fontId="8" fillId="4" borderId="0" xfId="0" applyFont="1" applyFill="1" applyBorder="1" applyAlignment="1" applyProtection="1">
      <alignment horizontal="right" vertical="center" indent="1"/>
      <protection locked="0"/>
    </xf>
    <xf numFmtId="0" fontId="67" fillId="4" borderId="11" xfId="0" applyFont="1" applyFill="1" applyBorder="1" applyAlignment="1">
      <alignment horizontal="left" vertical="center" wrapText="1"/>
    </xf>
    <xf numFmtId="173" fontId="8" fillId="4" borderId="21" xfId="0" applyNumberFormat="1" applyFont="1" applyFill="1" applyBorder="1" applyAlignment="1" applyProtection="1">
      <alignment horizontal="center" vertical="top"/>
    </xf>
    <xf numFmtId="173" fontId="8" fillId="4" borderId="15" xfId="0" applyNumberFormat="1" applyFont="1" applyFill="1" applyBorder="1" applyAlignment="1" applyProtection="1">
      <alignment horizontal="center" vertical="top"/>
    </xf>
    <xf numFmtId="173" fontId="8" fillId="4" borderId="6" xfId="0" applyNumberFormat="1" applyFont="1" applyFill="1" applyBorder="1" applyAlignment="1" applyProtection="1">
      <alignment horizontal="center" vertical="top"/>
    </xf>
    <xf numFmtId="173" fontId="8" fillId="4" borderId="0" xfId="0" applyNumberFormat="1" applyFont="1" applyFill="1" applyBorder="1" applyAlignment="1" applyProtection="1">
      <alignment horizontal="center" vertical="top"/>
    </xf>
    <xf numFmtId="9" fontId="11" fillId="4" borderId="11" xfId="4" applyFont="1" applyFill="1" applyBorder="1" applyAlignment="1" applyProtection="1">
      <alignment horizontal="center" vertical="top"/>
    </xf>
    <xf numFmtId="2" fontId="40"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9" fontId="10" fillId="4" borderId="0" xfId="4"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165" fontId="8" fillId="4" borderId="0" xfId="1" applyNumberFormat="1" applyFont="1" applyFill="1" applyBorder="1" applyAlignment="1" applyProtection="1">
      <alignment horizontal="left" vertical="center"/>
    </xf>
    <xf numFmtId="165" fontId="8" fillId="4" borderId="5" xfId="1" applyNumberFormat="1" applyFont="1" applyFill="1" applyBorder="1" applyAlignment="1" applyProtection="1">
      <alignment horizontal="left" vertical="center"/>
    </xf>
    <xf numFmtId="9" fontId="9" fillId="4" borderId="4" xfId="0" applyNumberFormat="1" applyFont="1" applyFill="1" applyBorder="1" applyAlignment="1" applyProtection="1">
      <alignment horizontal="center" vertical="top"/>
    </xf>
    <xf numFmtId="0" fontId="21" fillId="0" borderId="22"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21" fillId="0" borderId="2" xfId="0" applyFont="1" applyFill="1" applyBorder="1" applyAlignment="1" applyProtection="1">
      <alignment vertical="center"/>
      <protection locked="0"/>
    </xf>
    <xf numFmtId="3" fontId="8" fillId="4" borderId="4" xfId="0" applyNumberFormat="1" applyFont="1" applyFill="1" applyBorder="1" applyAlignment="1" applyProtection="1">
      <alignment horizontal="center" vertical="top"/>
    </xf>
    <xf numFmtId="0" fontId="8" fillId="4" borderId="4" xfId="0" applyFont="1" applyFill="1" applyBorder="1" applyAlignment="1" applyProtection="1">
      <alignment horizontal="center" vertical="top"/>
    </xf>
    <xf numFmtId="173" fontId="8" fillId="0" borderId="4" xfId="4" applyNumberFormat="1" applyFont="1" applyFill="1" applyBorder="1" applyAlignment="1" applyProtection="1">
      <alignment horizontal="center" vertical="top"/>
      <protection locked="0"/>
    </xf>
    <xf numFmtId="2" fontId="28" fillId="4" borderId="4" xfId="0" applyNumberFormat="1" applyFont="1" applyFill="1" applyBorder="1" applyAlignment="1" applyProtection="1">
      <alignment horizontal="center" vertical="top"/>
      <protection locked="0"/>
    </xf>
    <xf numFmtId="173" fontId="2" fillId="0" borderId="0" xfId="0" applyNumberFormat="1" applyFont="1" applyAlignment="1" applyProtection="1">
      <alignment vertical="center"/>
      <protection locked="0"/>
    </xf>
    <xf numFmtId="0" fontId="9" fillId="0" borderId="4" xfId="0" applyFont="1" applyFill="1" applyBorder="1" applyAlignment="1" applyProtection="1">
      <alignment vertical="center"/>
      <protection locked="0"/>
    </xf>
    <xf numFmtId="0" fontId="21" fillId="5" borderId="18" xfId="0" applyFont="1" applyFill="1" applyBorder="1" applyAlignment="1" applyProtection="1">
      <alignment vertical="center"/>
      <protection locked="0"/>
    </xf>
    <xf numFmtId="0" fontId="12" fillId="5" borderId="0" xfId="0" applyFont="1" applyFill="1" applyBorder="1" applyAlignment="1" applyProtection="1">
      <alignment vertical="center"/>
      <protection locked="0"/>
    </xf>
    <xf numFmtId="0" fontId="21" fillId="5" borderId="11" xfId="0" applyFont="1" applyFill="1" applyBorder="1" applyAlignment="1" applyProtection="1">
      <alignment vertical="center"/>
      <protection locked="0"/>
    </xf>
    <xf numFmtId="0" fontId="21" fillId="5" borderId="19" xfId="0" applyFont="1" applyFill="1" applyBorder="1" applyAlignment="1" applyProtection="1">
      <alignment vertical="center"/>
      <protection locked="0"/>
    </xf>
    <xf numFmtId="173" fontId="8" fillId="0" borderId="0" xfId="0" applyNumberFormat="1" applyFont="1" applyBorder="1" applyAlignment="1" applyProtection="1">
      <alignment vertical="top"/>
      <protection locked="0"/>
    </xf>
    <xf numFmtId="173" fontId="8" fillId="0" borderId="0" xfId="0" applyNumberFormat="1" applyFont="1" applyBorder="1" applyAlignment="1" applyProtection="1">
      <alignment vertical="center"/>
      <protection locked="0"/>
    </xf>
    <xf numFmtId="0" fontId="0" fillId="0" borderId="0" xfId="0" applyBorder="1" applyAlignment="1" applyProtection="1">
      <alignment vertical="center" wrapText="1"/>
      <protection locked="0"/>
    </xf>
    <xf numFmtId="0" fontId="8" fillId="0" borderId="0" xfId="0" applyFont="1" applyBorder="1" applyAlignment="1" applyProtection="1">
      <alignment vertical="center" wrapText="1"/>
      <protection locked="0"/>
    </xf>
    <xf numFmtId="43" fontId="8" fillId="0" borderId="0" xfId="0" applyNumberFormat="1" applyFont="1" applyFill="1" applyAlignment="1" applyProtection="1">
      <alignment vertical="center"/>
      <protection locked="0"/>
    </xf>
    <xf numFmtId="171" fontId="21" fillId="0" borderId="12" xfId="0" applyNumberFormat="1" applyFont="1" applyBorder="1" applyAlignment="1" applyProtection="1">
      <alignment horizontal="center" vertical="center"/>
      <protection locked="0"/>
    </xf>
    <xf numFmtId="171" fontId="21" fillId="0" borderId="3" xfId="0" applyNumberFormat="1" applyFont="1" applyBorder="1" applyAlignment="1" applyProtection="1">
      <alignment horizontal="center" vertical="center"/>
      <protection locked="0"/>
    </xf>
    <xf numFmtId="171" fontId="21" fillId="0" borderId="12" xfId="0" applyNumberFormat="1" applyFont="1" applyBorder="1" applyAlignment="1" applyProtection="1">
      <alignment horizontal="center" vertical="center" wrapText="1"/>
      <protection locked="0"/>
    </xf>
    <xf numFmtId="0" fontId="21" fillId="0" borderId="18"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21" fillId="0" borderId="13"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17" xfId="0" applyFont="1" applyBorder="1" applyAlignment="1" applyProtection="1">
      <alignment vertical="center"/>
      <protection locked="0"/>
    </xf>
    <xf numFmtId="0" fontId="21" fillId="0" borderId="9" xfId="0" applyFont="1" applyBorder="1" applyAlignment="1" applyProtection="1">
      <alignment vertical="center"/>
      <protection locked="0"/>
    </xf>
    <xf numFmtId="0" fontId="21" fillId="0" borderId="16" xfId="0" applyFont="1" applyBorder="1" applyAlignment="1" applyProtection="1">
      <alignment vertical="center"/>
      <protection locked="0"/>
    </xf>
    <xf numFmtId="10" fontId="8" fillId="0" borderId="9" xfId="0" applyNumberFormat="1" applyFont="1" applyBorder="1" applyAlignment="1" applyProtection="1">
      <alignment horizontal="center" vertical="top"/>
      <protection locked="0"/>
    </xf>
    <xf numFmtId="9" fontId="8" fillId="0" borderId="9" xfId="0" applyNumberFormat="1" applyFont="1" applyBorder="1" applyAlignment="1" applyProtection="1">
      <alignment horizontal="center" vertical="top"/>
      <protection locked="0"/>
    </xf>
    <xf numFmtId="9" fontId="8" fillId="0" borderId="4" xfId="0" applyNumberFormat="1" applyFont="1" applyBorder="1" applyAlignment="1" applyProtection="1">
      <alignment horizontal="center" vertical="top"/>
      <protection locked="0"/>
    </xf>
    <xf numFmtId="9" fontId="8" fillId="0" borderId="3" xfId="0" applyNumberFormat="1" applyFont="1" applyBorder="1" applyAlignment="1" applyProtection="1">
      <alignment horizontal="center" vertical="top"/>
      <protection locked="0"/>
    </xf>
    <xf numFmtId="10" fontId="8" fillId="0" borderId="4" xfId="0" applyNumberFormat="1" applyFont="1" applyBorder="1" applyAlignment="1" applyProtection="1">
      <alignment horizontal="center" vertical="top"/>
      <protection locked="0"/>
    </xf>
    <xf numFmtId="0" fontId="8" fillId="0" borderId="0" xfId="0" applyFont="1" applyFill="1" applyBorder="1" applyAlignment="1" applyProtection="1">
      <alignment vertical="center"/>
      <protection locked="0"/>
    </xf>
    <xf numFmtId="43" fontId="8" fillId="0" borderId="0" xfId="5" applyFont="1" applyAlignment="1" applyProtection="1">
      <alignment vertical="center"/>
      <protection locked="0"/>
    </xf>
    <xf numFmtId="176" fontId="8" fillId="0" borderId="0" xfId="5" applyNumberFormat="1" applyFont="1" applyAlignment="1" applyProtection="1">
      <alignment vertical="center"/>
      <protection locked="0"/>
    </xf>
    <xf numFmtId="177" fontId="8" fillId="0" borderId="0" xfId="5" applyNumberFormat="1" applyFont="1" applyAlignment="1" applyProtection="1">
      <alignment vertical="center"/>
      <protection locked="0"/>
    </xf>
    <xf numFmtId="178" fontId="8" fillId="0" borderId="0" xfId="5" applyNumberFormat="1" applyFont="1" applyFill="1" applyAlignment="1" applyProtection="1">
      <alignment vertical="center"/>
      <protection locked="0"/>
    </xf>
    <xf numFmtId="178" fontId="8" fillId="0" borderId="0" xfId="5" applyNumberFormat="1" applyFont="1" applyAlignment="1" applyProtection="1">
      <alignment vertical="center"/>
      <protection locked="0"/>
    </xf>
    <xf numFmtId="0" fontId="8" fillId="0" borderId="0" xfId="0" applyFont="1" applyFill="1" applyBorder="1" applyAlignment="1" applyProtection="1">
      <alignment vertical="center"/>
      <protection locked="0"/>
    </xf>
    <xf numFmtId="10" fontId="8"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protection locked="0"/>
    </xf>
    <xf numFmtId="173" fontId="8" fillId="0" borderId="0" xfId="0" applyNumberFormat="1" applyFont="1" applyFill="1" applyBorder="1" applyAlignment="1" applyProtection="1">
      <alignment vertical="center"/>
      <protection locked="0"/>
    </xf>
    <xf numFmtId="43" fontId="8" fillId="0" borderId="0" xfId="5" applyFont="1" applyFill="1" applyAlignment="1" applyProtection="1">
      <alignment vertical="center"/>
      <protection locked="0"/>
    </xf>
    <xf numFmtId="179" fontId="8" fillId="0" borderId="0" xfId="5" applyNumberFormat="1" applyFont="1" applyAlignment="1" applyProtection="1">
      <alignment vertical="center"/>
      <protection locked="0"/>
    </xf>
    <xf numFmtId="180" fontId="8" fillId="0" borderId="0" xfId="5" applyNumberFormat="1" applyFont="1" applyAlignment="1" applyProtection="1">
      <alignment vertical="center"/>
      <protection locked="0"/>
    </xf>
    <xf numFmtId="173" fontId="9" fillId="0" borderId="0" xfId="0" applyNumberFormat="1" applyFont="1" applyFill="1" applyBorder="1" applyAlignment="1" applyProtection="1">
      <alignment vertical="center"/>
      <protection locked="0"/>
    </xf>
    <xf numFmtId="43" fontId="8" fillId="0" borderId="0" xfId="5" applyFont="1" applyBorder="1" applyAlignment="1" applyProtection="1">
      <alignment vertical="center"/>
      <protection locked="0"/>
    </xf>
    <xf numFmtId="179" fontId="8" fillId="0" borderId="0" xfId="5" applyNumberFormat="1" applyFont="1" applyBorder="1" applyAlignment="1" applyProtection="1">
      <alignment vertical="center"/>
      <protection locked="0"/>
    </xf>
    <xf numFmtId="177" fontId="8" fillId="0" borderId="0" xfId="5" applyNumberFormat="1" applyFont="1" applyBorder="1" applyAlignment="1" applyProtection="1">
      <alignment vertical="center"/>
      <protection locked="0"/>
    </xf>
    <xf numFmtId="177" fontId="8" fillId="0" borderId="0" xfId="5" applyNumberFormat="1" applyFont="1" applyFill="1" applyAlignment="1" applyProtection="1">
      <alignment vertical="center"/>
      <protection locked="0"/>
    </xf>
    <xf numFmtId="167" fontId="21" fillId="4" borderId="6" xfId="0" applyNumberFormat="1" applyFont="1" applyFill="1" applyBorder="1" applyAlignment="1" applyProtection="1">
      <alignment horizontal="center" vertical="center"/>
      <protection locked="0"/>
    </xf>
    <xf numFmtId="167" fontId="9" fillId="4" borderId="6" xfId="0" applyNumberFormat="1" applyFont="1" applyFill="1" applyBorder="1" applyAlignment="1" applyProtection="1">
      <alignment horizontal="center" vertical="center"/>
      <protection locked="0"/>
    </xf>
    <xf numFmtId="10" fontId="21" fillId="4" borderId="12" xfId="0" applyNumberFormat="1" applyFont="1" applyFill="1" applyBorder="1" applyAlignment="1" applyProtection="1">
      <alignment horizontal="center" vertical="center"/>
      <protection locked="0"/>
    </xf>
    <xf numFmtId="10" fontId="9" fillId="4" borderId="12" xfId="0" applyNumberFormat="1" applyFont="1" applyFill="1" applyBorder="1" applyAlignment="1" applyProtection="1">
      <alignment horizontal="center" vertical="center"/>
      <protection locked="0"/>
    </xf>
    <xf numFmtId="43" fontId="8" fillId="0" borderId="0" xfId="5" applyFont="1" applyFill="1" applyBorder="1" applyAlignment="1" applyProtection="1">
      <alignment vertical="center"/>
      <protection locked="0"/>
    </xf>
    <xf numFmtId="181" fontId="8" fillId="0" borderId="0" xfId="0" applyNumberFormat="1" applyFont="1" applyBorder="1" applyAlignment="1" applyProtection="1">
      <alignment vertical="center"/>
      <protection locked="0"/>
    </xf>
    <xf numFmtId="182" fontId="8" fillId="0" borderId="0" xfId="0" applyNumberFormat="1" applyFont="1" applyFill="1" applyAlignment="1" applyProtection="1">
      <alignment vertical="center"/>
      <protection locked="0"/>
    </xf>
    <xf numFmtId="43" fontId="8" fillId="0" borderId="0" xfId="5" applyFont="1" applyFill="1" applyBorder="1" applyAlignment="1" applyProtection="1">
      <alignment horizontal="center" vertical="center"/>
      <protection locked="0"/>
    </xf>
    <xf numFmtId="176" fontId="9" fillId="0" borderId="0" xfId="5" applyNumberFormat="1" applyFont="1" applyBorder="1" applyAlignment="1" applyProtection="1">
      <alignment vertical="center"/>
      <protection locked="0"/>
    </xf>
    <xf numFmtId="43" fontId="27" fillId="0" borderId="0" xfId="5" applyFont="1" applyFill="1" applyBorder="1" applyAlignment="1" applyProtection="1">
      <alignment horizontal="center" vertical="center"/>
      <protection locked="0"/>
    </xf>
    <xf numFmtId="43" fontId="9" fillId="0" borderId="0" xfId="5" applyFont="1" applyFill="1" applyBorder="1" applyAlignment="1" applyProtection="1">
      <alignment vertical="center"/>
      <protection locked="0"/>
    </xf>
    <xf numFmtId="179" fontId="27" fillId="0" borderId="0" xfId="5" applyNumberFormat="1" applyFont="1" applyFill="1" applyBorder="1" applyAlignment="1" applyProtection="1">
      <alignment horizontal="center" vertical="center"/>
      <protection locked="0"/>
    </xf>
    <xf numFmtId="179" fontId="8" fillId="0" borderId="0" xfId="5" applyNumberFormat="1" applyFont="1" applyFill="1" applyBorder="1" applyAlignment="1" applyProtection="1">
      <alignment horizontal="center" vertical="center"/>
      <protection locked="0"/>
    </xf>
    <xf numFmtId="39" fontId="8" fillId="0" borderId="0" xfId="0" applyNumberFormat="1" applyFont="1" applyFill="1" applyBorder="1" applyAlignment="1" applyProtection="1">
      <alignment horizontal="left" vertical="center"/>
      <protection locked="0"/>
    </xf>
    <xf numFmtId="39" fontId="11" fillId="0" borderId="0" xfId="0" applyNumberFormat="1" applyFont="1" applyFill="1" applyBorder="1" applyAlignment="1" applyProtection="1">
      <alignment vertical="center"/>
      <protection locked="0"/>
    </xf>
    <xf numFmtId="183" fontId="8" fillId="0" borderId="0" xfId="5" applyNumberFormat="1" applyFont="1" applyAlignment="1" applyProtection="1">
      <alignment vertical="center"/>
      <protection locked="0"/>
    </xf>
    <xf numFmtId="1" fontId="8" fillId="0" borderId="9" xfId="0" applyNumberFormat="1" applyFont="1" applyFill="1" applyBorder="1" applyAlignment="1" applyProtection="1">
      <alignment horizontal="center" vertical="center" wrapText="1"/>
      <protection locked="0"/>
    </xf>
    <xf numFmtId="3" fontId="8" fillId="4" borderId="8" xfId="0" applyNumberFormat="1" applyFont="1" applyFill="1" applyBorder="1" applyAlignment="1" applyProtection="1">
      <alignment horizontal="center" vertical="center"/>
      <protection locked="0"/>
    </xf>
    <xf numFmtId="3" fontId="8" fillId="4" borderId="21" xfId="0" applyNumberFormat="1" applyFont="1" applyFill="1" applyBorder="1" applyAlignment="1" applyProtection="1">
      <alignment horizontal="center" vertical="center"/>
      <protection locked="0"/>
    </xf>
    <xf numFmtId="3" fontId="8" fillId="4" borderId="15" xfId="0" applyNumberFormat="1" applyFont="1" applyFill="1" applyBorder="1" applyAlignment="1" applyProtection="1">
      <alignment horizontal="center" vertical="center"/>
      <protection locked="0"/>
    </xf>
    <xf numFmtId="3" fontId="8" fillId="4" borderId="4" xfId="0" applyNumberFormat="1" applyFont="1" applyFill="1" applyBorder="1" applyAlignment="1" applyProtection="1">
      <alignment horizontal="center" vertical="center"/>
      <protection locked="0"/>
    </xf>
    <xf numFmtId="3" fontId="8" fillId="4" borderId="3" xfId="0" applyNumberFormat="1" applyFont="1" applyFill="1" applyBorder="1" applyAlignment="1" applyProtection="1">
      <alignment horizontal="center" vertical="center"/>
      <protection locked="0"/>
    </xf>
    <xf numFmtId="3" fontId="8" fillId="4" borderId="6" xfId="0" applyNumberFormat="1" applyFont="1" applyFill="1" applyBorder="1" applyAlignment="1" applyProtection="1">
      <alignment horizontal="center" vertical="center"/>
      <protection locked="0"/>
    </xf>
    <xf numFmtId="3" fontId="8" fillId="4" borderId="12" xfId="0" applyNumberFormat="1" applyFont="1" applyFill="1" applyBorder="1" applyAlignment="1" applyProtection="1">
      <alignment horizontal="center" vertical="center"/>
      <protection locked="0"/>
    </xf>
    <xf numFmtId="167" fontId="8" fillId="4" borderId="6" xfId="1" applyNumberFormat="1" applyFont="1" applyFill="1" applyBorder="1" applyAlignment="1" applyProtection="1">
      <alignment horizontal="center" vertical="center"/>
      <protection locked="0"/>
    </xf>
    <xf numFmtId="167" fontId="8" fillId="4" borderId="21" xfId="1" applyNumberFormat="1" applyFont="1" applyFill="1" applyBorder="1" applyAlignment="1" applyProtection="1">
      <alignment horizontal="center" vertical="center"/>
      <protection locked="0"/>
    </xf>
    <xf numFmtId="3" fontId="8" fillId="4" borderId="4" xfId="1" applyNumberFormat="1" applyFont="1" applyFill="1" applyBorder="1" applyAlignment="1" applyProtection="1">
      <alignment horizontal="center" vertical="center"/>
    </xf>
    <xf numFmtId="0" fontId="21" fillId="0" borderId="18" xfId="2" applyFont="1" applyFill="1" applyBorder="1" applyProtection="1">
      <protection locked="0"/>
    </xf>
    <xf numFmtId="0" fontId="21" fillId="0" borderId="11" xfId="2" applyFont="1" applyFill="1" applyBorder="1" applyProtection="1">
      <protection locked="0"/>
    </xf>
    <xf numFmtId="0" fontId="21" fillId="0" borderId="19" xfId="2" applyFont="1" applyFill="1" applyBorder="1" applyProtection="1">
      <protection locked="0"/>
    </xf>
    <xf numFmtId="0" fontId="21" fillId="0" borderId="20" xfId="2" applyFont="1" applyFill="1" applyBorder="1" applyProtection="1">
      <protection locked="0"/>
    </xf>
    <xf numFmtId="0" fontId="21" fillId="0" borderId="7" xfId="2" applyFont="1" applyFill="1" applyBorder="1" applyProtection="1">
      <protection locked="0"/>
    </xf>
    <xf numFmtId="171" fontId="21" fillId="0" borderId="4" xfId="2" applyNumberFormat="1" applyFont="1" applyFill="1" applyBorder="1" applyAlignment="1" applyProtection="1">
      <alignment horizontal="center" wrapText="1"/>
      <protection locked="0"/>
    </xf>
    <xf numFmtId="171" fontId="21" fillId="0" borderId="4" xfId="6" applyNumberFormat="1" applyFont="1" applyFill="1" applyBorder="1" applyAlignment="1" applyProtection="1">
      <alignment horizontal="center" wrapText="1"/>
      <protection locked="0"/>
    </xf>
    <xf numFmtId="0" fontId="20" fillId="0" borderId="13" xfId="2" applyFill="1" applyBorder="1" applyProtection="1">
      <protection locked="0"/>
    </xf>
    <xf numFmtId="0" fontId="20" fillId="0" borderId="4" xfId="2" applyFill="1" applyBorder="1" applyProtection="1">
      <protection locked="0"/>
    </xf>
    <xf numFmtId="0" fontId="20" fillId="0" borderId="14" xfId="2" applyFill="1" applyBorder="1" applyProtection="1">
      <protection locked="0"/>
    </xf>
    <xf numFmtId="0" fontId="20" fillId="0" borderId="12" xfId="2" applyFill="1" applyBorder="1" applyProtection="1">
      <protection locked="0"/>
    </xf>
    <xf numFmtId="0" fontId="20" fillId="0" borderId="3" xfId="2" applyFill="1" applyBorder="1" applyProtection="1">
      <protection locked="0"/>
    </xf>
    <xf numFmtId="0" fontId="8" fillId="0" borderId="4" xfId="0" applyFont="1" applyFill="1" applyBorder="1" applyAlignment="1" applyProtection="1">
      <alignment vertical="center"/>
      <protection locked="0"/>
    </xf>
    <xf numFmtId="1" fontId="8" fillId="4" borderId="4" xfId="0" applyNumberFormat="1" applyFont="1" applyFill="1" applyBorder="1" applyAlignment="1" applyProtection="1">
      <alignment horizontal="center" vertical="center"/>
      <protection locked="0"/>
    </xf>
    <xf numFmtId="178" fontId="8" fillId="0" borderId="0" xfId="5" applyNumberFormat="1" applyFont="1" applyBorder="1" applyAlignment="1" applyProtection="1">
      <alignment vertical="center"/>
      <protection locked="0"/>
    </xf>
    <xf numFmtId="183" fontId="8" fillId="0" borderId="0" xfId="5" applyNumberFormat="1" applyFont="1" applyBorder="1" applyAlignment="1" applyProtection="1">
      <alignment vertical="center"/>
      <protection locked="0"/>
    </xf>
    <xf numFmtId="0" fontId="46" fillId="4" borderId="0" xfId="0" applyFont="1" applyFill="1" applyBorder="1" applyAlignment="1" applyProtection="1">
      <alignment horizontal="right" vertical="center"/>
      <protection locked="0"/>
    </xf>
    <xf numFmtId="0" fontId="46" fillId="4" borderId="0" xfId="0" applyFont="1" applyFill="1" applyBorder="1" applyAlignment="1" applyProtection="1">
      <alignment vertical="center"/>
      <protection locked="0"/>
    </xf>
    <xf numFmtId="0" fontId="46" fillId="4" borderId="5" xfId="0" applyFont="1" applyFill="1" applyBorder="1" applyAlignment="1" applyProtection="1">
      <alignment vertical="center"/>
      <protection locked="0"/>
    </xf>
    <xf numFmtId="183" fontId="8" fillId="0" borderId="0" xfId="5" applyNumberFormat="1" applyFont="1" applyFill="1" applyAlignment="1" applyProtection="1">
      <alignment vertical="center"/>
      <protection locked="0"/>
    </xf>
    <xf numFmtId="178" fontId="9" fillId="0" borderId="0" xfId="5" applyNumberFormat="1" applyFont="1" applyAlignment="1" applyProtection="1">
      <alignment vertical="center"/>
      <protection locked="0"/>
    </xf>
    <xf numFmtId="167" fontId="8" fillId="0" borderId="0" xfId="4" applyNumberFormat="1" applyFont="1" applyFill="1" applyAlignment="1" applyProtection="1">
      <alignment vertical="center"/>
      <protection locked="0"/>
    </xf>
    <xf numFmtId="0" fontId="4" fillId="0" borderId="2" xfId="0" applyFont="1" applyBorder="1" applyAlignment="1" applyProtection="1">
      <alignment horizontal="left" vertical="center" indent="1"/>
      <protection locked="0"/>
    </xf>
    <xf numFmtId="0" fontId="9" fillId="0" borderId="0" xfId="0" applyFont="1" applyAlignment="1" applyProtection="1">
      <alignment horizontal="left" vertical="center"/>
      <protection locked="0"/>
    </xf>
    <xf numFmtId="0" fontId="4" fillId="0" borderId="7" xfId="0" applyFont="1" applyBorder="1" applyAlignment="1" applyProtection="1">
      <alignment horizontal="left" vertical="center" indent="1"/>
      <protection locked="0"/>
    </xf>
    <xf numFmtId="0" fontId="9" fillId="0" borderId="5" xfId="0" applyFont="1" applyBorder="1" applyAlignment="1" applyProtection="1">
      <alignment horizontal="left" vertical="center"/>
      <protection locked="0"/>
    </xf>
    <xf numFmtId="0" fontId="21" fillId="4"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39" fontId="30" fillId="4" borderId="3" xfId="0" applyNumberFormat="1" applyFont="1" applyFill="1" applyBorder="1" applyAlignment="1" applyProtection="1">
      <alignment vertical="center"/>
      <protection locked="0"/>
    </xf>
    <xf numFmtId="173" fontId="59" fillId="4" borderId="6" xfId="0" applyNumberFormat="1" applyFont="1" applyFill="1" applyBorder="1" applyAlignment="1" applyProtection="1">
      <alignment horizontal="center" vertical="center"/>
      <protection locked="0"/>
    </xf>
    <xf numFmtId="173" fontId="59" fillId="4" borderId="4" xfId="4" applyNumberFormat="1" applyFont="1" applyFill="1" applyBorder="1" applyAlignment="1" applyProtection="1">
      <alignment horizontal="center" vertical="center"/>
      <protection locked="0"/>
    </xf>
    <xf numFmtId="173" fontId="59" fillId="4" borderId="4"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15" fillId="4" borderId="8"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 fontId="11" fillId="4" borderId="1" xfId="0" applyNumberFormat="1" applyFont="1" applyFill="1" applyBorder="1" applyAlignment="1" applyProtection="1">
      <alignment horizontal="center"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7" xfId="0" applyNumberFormat="1"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3" fontId="11" fillId="4" borderId="20" xfId="0" applyNumberFormat="1" applyFont="1" applyFill="1" applyBorder="1" applyAlignment="1" applyProtection="1">
      <alignment horizontal="center" vertical="top"/>
      <protection locked="0"/>
    </xf>
    <xf numFmtId="0" fontId="9" fillId="4" borderId="11" xfId="0" applyFont="1" applyFill="1" applyBorder="1" applyAlignment="1" applyProtection="1">
      <alignment horizontal="left" vertical="top"/>
      <protection locked="0"/>
    </xf>
    <xf numFmtId="39" fontId="9" fillId="4" borderId="11" xfId="0" applyNumberFormat="1" applyFont="1" applyFill="1" applyBorder="1" applyAlignment="1" applyProtection="1">
      <alignment horizontal="left" vertical="center" indent="1"/>
      <protection locked="0"/>
    </xf>
    <xf numFmtId="0" fontId="8" fillId="0" borderId="0" xfId="0" applyFont="1" applyFill="1" applyBorder="1" applyAlignment="1" applyProtection="1">
      <alignment vertical="center"/>
      <protection locked="0"/>
    </xf>
    <xf numFmtId="0" fontId="21" fillId="0" borderId="20"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15" xfId="0" applyFont="1" applyBorder="1" applyAlignment="1" applyProtection="1">
      <alignment vertical="center"/>
      <protection locked="0"/>
    </xf>
    <xf numFmtId="0" fontId="12" fillId="0" borderId="12" xfId="0" applyFont="1" applyFill="1" applyBorder="1" applyAlignment="1">
      <alignment vertical="center"/>
    </xf>
    <xf numFmtId="0" fontId="21" fillId="0" borderId="28" xfId="0" applyFont="1" applyBorder="1" applyAlignment="1" applyProtection="1">
      <alignment vertical="center"/>
      <protection locked="0"/>
    </xf>
    <xf numFmtId="0" fontId="21" fillId="0" borderId="29" xfId="0" applyFont="1" applyBorder="1" applyAlignment="1" applyProtection="1">
      <alignment vertical="center"/>
      <protection locked="0"/>
    </xf>
    <xf numFmtId="0" fontId="21" fillId="0" borderId="30" xfId="0" applyFont="1" applyBorder="1" applyAlignment="1" applyProtection="1">
      <alignment vertical="center"/>
      <protection locked="0"/>
    </xf>
    <xf numFmtId="0" fontId="21" fillId="0" borderId="27" xfId="0" applyFont="1" applyBorder="1" applyAlignment="1" applyProtection="1">
      <alignment vertical="center"/>
      <protection locked="0"/>
    </xf>
    <xf numFmtId="170" fontId="8" fillId="4" borderId="9" xfId="0" applyNumberFormat="1" applyFont="1" applyFill="1" applyBorder="1" applyAlignment="1" applyProtection="1">
      <alignment horizontal="center" vertical="center"/>
      <protection locked="0"/>
    </xf>
    <xf numFmtId="3" fontId="8" fillId="4" borderId="9" xfId="0" applyNumberFormat="1" applyFont="1" applyFill="1" applyBorder="1" applyAlignment="1" applyProtection="1">
      <alignment horizontal="center" vertical="center"/>
      <protection locked="0"/>
    </xf>
    <xf numFmtId="170" fontId="8" fillId="4" borderId="4" xfId="0" applyNumberFormat="1" applyFont="1" applyFill="1" applyBorder="1" applyAlignment="1" applyProtection="1">
      <alignment horizontal="center" vertical="center"/>
      <protection locked="0"/>
    </xf>
    <xf numFmtId="170" fontId="8" fillId="4" borderId="20" xfId="0" applyNumberFormat="1" applyFont="1" applyFill="1" applyBorder="1" applyAlignment="1" applyProtection="1">
      <alignment horizontal="center" vertical="center"/>
      <protection locked="0"/>
    </xf>
    <xf numFmtId="170" fontId="8" fillId="4" borderId="1" xfId="0" applyNumberFormat="1" applyFont="1" applyFill="1" applyBorder="1" applyAlignment="1" applyProtection="1">
      <alignment horizontal="center" vertical="center"/>
      <protection locked="0"/>
    </xf>
    <xf numFmtId="3" fontId="8" fillId="4" borderId="10" xfId="0" applyNumberFormat="1" applyFont="1" applyFill="1" applyBorder="1" applyAlignment="1" applyProtection="1">
      <alignment horizontal="center" vertical="center"/>
      <protection locked="0"/>
    </xf>
    <xf numFmtId="3" fontId="11" fillId="4" borderId="4" xfId="0" applyNumberFormat="1" applyFont="1" applyFill="1" applyBorder="1" applyAlignment="1" applyProtection="1">
      <alignment horizontal="center" vertical="center"/>
      <protection locked="0"/>
    </xf>
    <xf numFmtId="170" fontId="9" fillId="4" borderId="12" xfId="0" applyNumberFormat="1" applyFont="1" applyFill="1" applyBorder="1" applyAlignment="1" applyProtection="1">
      <alignment horizontal="center" vertical="center"/>
      <protection locked="0"/>
    </xf>
    <xf numFmtId="39" fontId="11" fillId="4" borderId="3" xfId="0" applyNumberFormat="1" applyFont="1" applyFill="1" applyBorder="1" applyAlignment="1" applyProtection="1">
      <alignment vertical="top"/>
      <protection locked="0"/>
    </xf>
    <xf numFmtId="39" fontId="8" fillId="4" borderId="6"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3" xfId="0" applyNumberFormat="1" applyFont="1" applyFill="1" applyBorder="1" applyAlignment="1" applyProtection="1">
      <alignment vertical="center"/>
      <protection locked="0"/>
    </xf>
    <xf numFmtId="0" fontId="17" fillId="4" borderId="6" xfId="0" applyFont="1" applyFill="1" applyBorder="1" applyAlignment="1" applyProtection="1">
      <alignment vertical="center"/>
      <protection locked="0"/>
    </xf>
    <xf numFmtId="0" fontId="49" fillId="4" borderId="8" xfId="0" applyFont="1" applyFill="1" applyBorder="1" applyAlignment="1" applyProtection="1">
      <alignment horizontal="left" vertical="center" indent="1"/>
      <protection locked="0"/>
    </xf>
    <xf numFmtId="0" fontId="50"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15" xfId="0" applyFont="1" applyFill="1" applyBorder="1" applyAlignment="1" applyProtection="1">
      <alignment horizontal="right" vertical="center" indent="1"/>
      <protection locked="0"/>
    </xf>
    <xf numFmtId="0" fontId="4" fillId="4" borderId="2" xfId="0" applyFont="1" applyFill="1" applyBorder="1" applyAlignment="1" applyProtection="1">
      <alignment horizontal="left" vertical="center" indent="1"/>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indent="1"/>
      <protection locked="0"/>
    </xf>
    <xf numFmtId="0" fontId="9" fillId="4" borderId="5" xfId="0" applyFont="1" applyFill="1" applyBorder="1" applyAlignment="1" applyProtection="1">
      <alignment horizontal="left" vertical="center"/>
      <protection locked="0"/>
    </xf>
    <xf numFmtId="0" fontId="9" fillId="4" borderId="20"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vertical="center"/>
      <protection locked="0"/>
    </xf>
    <xf numFmtId="0" fontId="21" fillId="0" borderId="29" xfId="0" applyFont="1" applyFill="1" applyBorder="1" applyAlignment="1" applyProtection="1">
      <alignment vertical="center"/>
      <protection locked="0"/>
    </xf>
    <xf numFmtId="0" fontId="21" fillId="0" borderId="30" xfId="0" applyFont="1" applyFill="1" applyBorder="1" applyAlignment="1" applyProtection="1">
      <alignment vertical="center"/>
      <protection locked="0"/>
    </xf>
    <xf numFmtId="0" fontId="21" fillId="0" borderId="31" xfId="0" applyFont="1" applyFill="1" applyBorder="1" applyAlignment="1" applyProtection="1">
      <alignment vertical="center"/>
      <protection locked="0"/>
    </xf>
    <xf numFmtId="0" fontId="21" fillId="0" borderId="27" xfId="0" applyFont="1" applyFill="1" applyBorder="1" applyAlignment="1" applyProtection="1">
      <alignment vertical="center"/>
      <protection locked="0"/>
    </xf>
    <xf numFmtId="173" fontId="8" fillId="0" borderId="12" xfId="1" quotePrefix="1" applyNumberFormat="1" applyFont="1" applyFill="1" applyBorder="1" applyAlignment="1" applyProtection="1">
      <alignment horizontal="center" vertical="center"/>
      <protection locked="0"/>
    </xf>
    <xf numFmtId="173" fontId="9" fillId="4" borderId="3"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8" fillId="4" borderId="7" xfId="1" applyNumberFormat="1" applyFont="1" applyFill="1" applyBorder="1" applyAlignment="1" applyProtection="1">
      <alignment horizontal="center" vertical="center"/>
      <protection locked="0"/>
    </xf>
    <xf numFmtId="173" fontId="8" fillId="4" borderId="10" xfId="1" applyNumberFormat="1" applyFont="1" applyFill="1" applyBorder="1" applyAlignment="1" applyProtection="1">
      <alignment horizontal="center" vertical="center"/>
      <protection locked="0"/>
    </xf>
    <xf numFmtId="173" fontId="8" fillId="4" borderId="4" xfId="1"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3" fontId="8" fillId="4" borderId="6"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1" xfId="1" applyNumberFormat="1" applyFont="1" applyFill="1" applyBorder="1" applyAlignment="1" applyProtection="1">
      <alignment horizontal="center" vertical="center"/>
      <protection locked="0"/>
    </xf>
    <xf numFmtId="173" fontId="11" fillId="4" borderId="4" xfId="1" applyNumberFormat="1" applyFont="1" applyFill="1" applyBorder="1" applyAlignment="1" applyProtection="1">
      <alignment horizontal="center" vertical="center"/>
      <protection locked="0"/>
    </xf>
    <xf numFmtId="0" fontId="21" fillId="0" borderId="5" xfId="2" applyFont="1" applyFill="1" applyBorder="1" applyProtection="1">
      <protection locked="0"/>
    </xf>
    <xf numFmtId="0" fontId="20" fillId="0" borderId="6" xfId="2" applyFill="1" applyBorder="1" applyProtection="1">
      <protection locked="0"/>
    </xf>
    <xf numFmtId="0" fontId="0" fillId="0" borderId="6" xfId="0" applyFill="1" applyBorder="1" applyAlignment="1" applyProtection="1">
      <alignment horizontal="center" vertical="center"/>
    </xf>
    <xf numFmtId="0" fontId="9" fillId="0" borderId="6" xfId="0" applyFont="1" applyFill="1" applyBorder="1" applyAlignment="1">
      <alignment vertical="center"/>
    </xf>
    <xf numFmtId="168" fontId="9" fillId="0" borderId="4" xfId="4"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8" fillId="0" borderId="3" xfId="0" applyFont="1" applyFill="1" applyBorder="1" applyAlignment="1" applyProtection="1">
      <alignment vertical="center"/>
      <protection locked="0"/>
    </xf>
    <xf numFmtId="0" fontId="8" fillId="0" borderId="6"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173" fontId="8" fillId="0" borderId="11"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4" borderId="11" xfId="1" applyNumberFormat="1" applyFont="1" applyFill="1" applyBorder="1" applyAlignment="1" applyProtection="1">
      <alignment horizontal="center" vertical="center"/>
      <protection locked="0"/>
    </xf>
    <xf numFmtId="173" fontId="8" fillId="0" borderId="4" xfId="0" applyNumberFormat="1" applyFont="1" applyFill="1" applyBorder="1" applyAlignment="1" applyProtection="1">
      <alignment horizontal="center" vertical="center"/>
      <protection locked="0"/>
    </xf>
    <xf numFmtId="173" fontId="8" fillId="4" borderId="4" xfId="0" applyNumberFormat="1" applyFont="1" applyFill="1" applyBorder="1" applyAlignment="1" applyProtection="1">
      <alignment horizontal="center" vertical="center"/>
    </xf>
    <xf numFmtId="173" fontId="8" fillId="4" borderId="4"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9" fontId="8" fillId="4" borderId="8" xfId="0" applyNumberFormat="1" applyFont="1" applyFill="1" applyBorder="1" applyAlignment="1" applyProtection="1">
      <alignment horizontal="center" vertical="top"/>
    </xf>
    <xf numFmtId="173" fontId="59" fillId="4" borderId="12" xfId="4" applyNumberFormat="1" applyFont="1" applyFill="1" applyBorder="1" applyAlignment="1" applyProtection="1">
      <alignment horizontal="center" vertical="center"/>
      <protection locked="0"/>
    </xf>
    <xf numFmtId="173" fontId="59" fillId="4" borderId="21" xfId="0" applyNumberFormat="1" applyFont="1" applyFill="1" applyBorder="1" applyAlignment="1" applyProtection="1">
      <alignment horizontal="center" vertical="center"/>
      <protection locked="0"/>
    </xf>
    <xf numFmtId="173" fontId="71" fillId="4" borderId="35" xfId="0" applyNumberFormat="1" applyFont="1" applyFill="1" applyBorder="1" applyAlignment="1" applyProtection="1">
      <alignment horizontal="center" vertical="center"/>
      <protection locked="0"/>
    </xf>
    <xf numFmtId="173" fontId="19" fillId="4" borderId="35" xfId="0" applyNumberFormat="1" applyFont="1" applyFill="1" applyBorder="1" applyAlignment="1" applyProtection="1">
      <alignment horizontal="center" vertical="center"/>
      <protection locked="0"/>
    </xf>
    <xf numFmtId="0" fontId="30" fillId="4" borderId="6" xfId="0" applyFont="1" applyFill="1" applyBorder="1" applyAlignment="1" applyProtection="1">
      <alignment horizontal="right" vertical="center"/>
      <protection locked="0"/>
    </xf>
    <xf numFmtId="0" fontId="9" fillId="4" borderId="1" xfId="0" applyFont="1" applyFill="1" applyBorder="1" applyAlignment="1" applyProtection="1">
      <alignment horizontal="center" vertical="center" wrapText="1"/>
      <protection locked="0"/>
    </xf>
    <xf numFmtId="173" fontId="21" fillId="4" borderId="9" xfId="0" applyNumberFormat="1" applyFont="1" applyFill="1" applyBorder="1" applyAlignment="1" applyProtection="1">
      <alignment horizontal="center" vertical="center"/>
      <protection locked="0"/>
    </xf>
    <xf numFmtId="173" fontId="21" fillId="4" borderId="10" xfId="0" applyNumberFormat="1" applyFont="1" applyFill="1" applyBorder="1" applyAlignment="1" applyProtection="1">
      <alignment horizontal="center" vertical="center"/>
      <protection locked="0"/>
    </xf>
    <xf numFmtId="173" fontId="8" fillId="4" borderId="12" xfId="1" quotePrefix="1" applyNumberFormat="1" applyFont="1" applyFill="1" applyBorder="1" applyAlignment="1" applyProtection="1">
      <alignment horizontal="center" vertical="center"/>
      <protection locked="0"/>
    </xf>
    <xf numFmtId="173" fontId="8" fillId="4" borderId="15" xfId="1" quotePrefix="1" applyNumberFormat="1" applyFont="1" applyFill="1" applyBorder="1" applyAlignment="1" applyProtection="1">
      <alignment horizontal="center" vertical="center"/>
      <protection locked="0"/>
    </xf>
    <xf numFmtId="173" fontId="28" fillId="4" borderId="4" xfId="0" applyNumberFormat="1" applyFont="1" applyFill="1" applyBorder="1" applyAlignment="1" applyProtection="1">
      <alignment horizontal="center" vertical="top"/>
    </xf>
    <xf numFmtId="4" fontId="11" fillId="4" borderId="4" xfId="0" applyNumberFormat="1" applyFont="1" applyFill="1" applyBorder="1" applyAlignment="1" applyProtection="1">
      <alignment horizontal="center" vertical="top"/>
    </xf>
    <xf numFmtId="4" fontId="8" fillId="0" borderId="4" xfId="0" applyNumberFormat="1" applyFont="1" applyFill="1" applyBorder="1" applyAlignment="1" applyProtection="1">
      <alignment horizontal="center" vertical="top"/>
      <protection locked="0"/>
    </xf>
    <xf numFmtId="3" fontId="8" fillId="0" borderId="4" xfId="0" applyNumberFormat="1" applyFont="1" applyFill="1" applyBorder="1" applyAlignment="1" applyProtection="1">
      <alignment horizontal="center" vertical="top"/>
      <protection locked="0"/>
    </xf>
    <xf numFmtId="3" fontId="28" fillId="4" borderId="4" xfId="0" applyNumberFormat="1" applyFont="1" applyFill="1" applyBorder="1" applyAlignment="1" applyProtection="1">
      <alignment horizontal="center" vertical="top"/>
    </xf>
    <xf numFmtId="171" fontId="74" fillId="0" borderId="4" xfId="0" applyNumberFormat="1" applyFont="1" applyBorder="1" applyAlignment="1" applyProtection="1">
      <alignment horizontal="center" vertical="center" wrapText="1"/>
      <protection locked="0"/>
    </xf>
    <xf numFmtId="0" fontId="12" fillId="0" borderId="13" xfId="0" applyFont="1" applyBorder="1" applyAlignment="1" applyProtection="1">
      <alignment vertical="center"/>
      <protection locked="0"/>
    </xf>
    <xf numFmtId="0" fontId="12" fillId="0" borderId="4"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21" fillId="0" borderId="3" xfId="0" applyFont="1" applyBorder="1" applyAlignment="1" applyProtection="1">
      <alignment vertical="center"/>
      <protection locked="0"/>
    </xf>
    <xf numFmtId="0" fontId="12" fillId="0" borderId="12" xfId="0" applyFont="1" applyBorder="1" applyAlignment="1">
      <alignment vertical="center"/>
    </xf>
    <xf numFmtId="0" fontId="12" fillId="0" borderId="4" xfId="0" applyFont="1" applyBorder="1" applyAlignment="1">
      <alignment vertical="center"/>
    </xf>
    <xf numFmtId="0" fontId="12" fillId="0" borderId="3"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171" fontId="74" fillId="0" borderId="9" xfId="0" applyNumberFormat="1" applyFont="1" applyBorder="1" applyAlignment="1" applyProtection="1">
      <alignment horizontal="center" vertical="center" wrapText="1"/>
      <protection locked="0"/>
    </xf>
    <xf numFmtId="171" fontId="21" fillId="0" borderId="14" xfId="2" applyNumberFormat="1" applyFont="1" applyFill="1" applyBorder="1" applyAlignment="1" applyProtection="1">
      <alignment horizontal="center" wrapText="1"/>
      <protection locked="0"/>
    </xf>
    <xf numFmtId="39" fontId="3" fillId="4" borderId="8" xfId="0" applyNumberFormat="1" applyFont="1" applyFill="1" applyBorder="1" applyAlignment="1" applyProtection="1">
      <alignment vertical="top"/>
    </xf>
    <xf numFmtId="0" fontId="0" fillId="4" borderId="15" xfId="0" applyFill="1" applyBorder="1" applyAlignment="1">
      <alignment vertical="top"/>
    </xf>
    <xf numFmtId="39" fontId="3" fillId="4" borderId="8" xfId="0" applyNumberFormat="1" applyFont="1" applyFill="1" applyBorder="1" applyAlignment="1" applyProtection="1">
      <alignment vertical="top" wrapText="1"/>
    </xf>
    <xf numFmtId="0" fontId="6" fillId="4" borderId="15" xfId="0" applyFont="1" applyFill="1" applyBorder="1" applyAlignment="1">
      <alignment vertical="top"/>
    </xf>
    <xf numFmtId="39" fontId="10" fillId="4" borderId="4" xfId="0" applyNumberFormat="1" applyFont="1" applyFill="1" applyBorder="1" applyAlignment="1">
      <alignment vertical="center" wrapText="1"/>
    </xf>
    <xf numFmtId="0" fontId="8" fillId="4" borderId="4" xfId="0" applyFont="1" applyFill="1" applyBorder="1" applyAlignment="1">
      <alignment vertical="center" wrapText="1"/>
    </xf>
    <xf numFmtId="39" fontId="10" fillId="4" borderId="3" xfId="0" applyNumberFormat="1" applyFont="1" applyFill="1" applyBorder="1" applyAlignment="1">
      <alignment vertical="center" wrapText="1"/>
    </xf>
    <xf numFmtId="0" fontId="16" fillId="4" borderId="12" xfId="0" applyFont="1" applyFill="1" applyBorder="1" applyAlignment="1">
      <alignment vertical="center" wrapText="1"/>
    </xf>
    <xf numFmtId="0" fontId="51" fillId="4" borderId="8" xfId="0" applyFont="1" applyFill="1" applyBorder="1" applyAlignment="1">
      <alignment horizontal="left" vertical="center" wrapText="1"/>
    </xf>
    <xf numFmtId="0" fontId="51" fillId="4" borderId="15" xfId="0" applyFont="1" applyFill="1" applyBorder="1" applyAlignment="1">
      <alignment horizontal="left" vertical="center" wrapText="1"/>
    </xf>
    <xf numFmtId="39" fontId="10" fillId="4" borderId="8" xfId="0" applyNumberFormat="1" applyFont="1" applyFill="1" applyBorder="1" applyAlignment="1">
      <alignment vertical="center" wrapText="1"/>
    </xf>
    <xf numFmtId="0" fontId="8" fillId="4" borderId="15"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7" xfId="0" applyFont="1" applyFill="1" applyBorder="1" applyAlignment="1">
      <alignment vertical="center" wrapText="1"/>
    </xf>
    <xf numFmtId="0" fontId="20" fillId="4" borderId="20" xfId="0" applyFont="1" applyFill="1" applyBorder="1" applyAlignment="1">
      <alignment vertical="center" wrapText="1"/>
    </xf>
    <xf numFmtId="39" fontId="10" fillId="4" borderId="8" xfId="0" applyNumberFormat="1" applyFont="1" applyFill="1" applyBorder="1" applyAlignment="1">
      <alignment horizontal="center" vertical="center" wrapText="1"/>
    </xf>
    <xf numFmtId="39" fontId="10" fillId="4" borderId="15" xfId="0" applyNumberFormat="1" applyFont="1" applyFill="1" applyBorder="1" applyAlignment="1">
      <alignment horizontal="center" vertical="center" wrapText="1"/>
    </xf>
    <xf numFmtId="39" fontId="10" fillId="4" borderId="7" xfId="0" applyNumberFormat="1" applyFont="1" applyFill="1" applyBorder="1" applyAlignment="1">
      <alignment horizontal="center" vertical="center" wrapText="1"/>
    </xf>
    <xf numFmtId="39" fontId="10" fillId="4" borderId="20" xfId="0" applyNumberFormat="1" applyFont="1" applyFill="1" applyBorder="1" applyAlignment="1">
      <alignment horizontal="center" vertical="center"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39" fontId="10" fillId="4" borderId="3" xfId="0" applyNumberFormat="1" applyFont="1" applyFill="1" applyBorder="1" applyAlignment="1">
      <alignment horizontal="left" vertical="center" wrapText="1"/>
    </xf>
    <xf numFmtId="39" fontId="10" fillId="4" borderId="12" xfId="0" applyNumberFormat="1" applyFont="1" applyFill="1" applyBorder="1" applyAlignment="1">
      <alignment horizontal="left" vertical="center" wrapText="1"/>
    </xf>
    <xf numFmtId="0" fontId="60" fillId="4" borderId="8" xfId="0" applyFont="1" applyFill="1" applyBorder="1" applyAlignment="1">
      <alignment horizontal="center" vertical="center" wrapText="1"/>
    </xf>
    <xf numFmtId="0" fontId="54" fillId="4" borderId="21"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32" fillId="4" borderId="7" xfId="0" applyFont="1" applyFill="1" applyBorder="1" applyAlignment="1">
      <alignment horizontal="center" vertical="center"/>
    </xf>
    <xf numFmtId="0" fontId="32" fillId="4" borderId="5" xfId="0" applyFont="1" applyFill="1" applyBorder="1" applyAlignment="1">
      <alignment horizontal="center" vertical="center"/>
    </xf>
    <xf numFmtId="0" fontId="18" fillId="4" borderId="20"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5" fillId="4" borderId="9" xfId="0" applyFont="1" applyFill="1" applyBorder="1" applyAlignment="1">
      <alignment horizontal="left" vertical="top" wrapText="1"/>
    </xf>
    <xf numFmtId="0" fontId="55" fillId="4" borderId="10" xfId="0" applyFont="1" applyFill="1" applyBorder="1" applyAlignment="1">
      <alignment horizontal="left" vertical="top" wrapText="1"/>
    </xf>
    <xf numFmtId="0" fontId="55" fillId="4" borderId="11" xfId="0" applyFont="1" applyFill="1" applyBorder="1" applyAlignment="1">
      <alignment horizontal="left" vertical="top" wrapText="1"/>
    </xf>
    <xf numFmtId="39" fontId="11" fillId="4" borderId="3" xfId="0" applyNumberFormat="1" applyFont="1" applyFill="1" applyBorder="1" applyAlignment="1" applyProtection="1">
      <alignment vertical="center" wrapText="1"/>
    </xf>
    <xf numFmtId="0" fontId="17" fillId="4" borderId="12" xfId="0" applyFont="1" applyFill="1" applyBorder="1" applyAlignment="1" applyProtection="1">
      <alignment vertical="center" wrapText="1"/>
    </xf>
    <xf numFmtId="0" fontId="9" fillId="4" borderId="3" xfId="0" applyFont="1" applyFill="1" applyBorder="1" applyAlignment="1" applyProtection="1">
      <alignment horizontal="left" vertical="top" wrapText="1" indent="1"/>
    </xf>
    <xf numFmtId="0" fontId="9" fillId="4" borderId="12" xfId="0" applyFont="1" applyFill="1" applyBorder="1" applyAlignment="1" applyProtection="1">
      <alignment horizontal="left" vertical="top" wrapText="1" indent="1"/>
    </xf>
    <xf numFmtId="164" fontId="9" fillId="4" borderId="0"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39" fontId="9" fillId="4" borderId="3" xfId="0" applyNumberFormat="1" applyFont="1" applyFill="1" applyBorder="1" applyAlignment="1" applyProtection="1">
      <alignment horizontal="left" vertical="center"/>
    </xf>
    <xf numFmtId="39" fontId="9" fillId="4" borderId="12" xfId="0" applyNumberFormat="1" applyFont="1" applyFill="1" applyBorder="1" applyAlignment="1" applyProtection="1">
      <alignment horizontal="left" vertical="center"/>
    </xf>
    <xf numFmtId="39" fontId="11" fillId="4" borderId="3" xfId="0" applyNumberFormat="1" applyFont="1" applyFill="1" applyBorder="1" applyAlignment="1" applyProtection="1">
      <alignment horizontal="left" vertical="center"/>
    </xf>
    <xf numFmtId="39" fontId="11" fillId="4" borderId="12" xfId="0" applyNumberFormat="1" applyFont="1" applyFill="1" applyBorder="1" applyAlignment="1" applyProtection="1">
      <alignment horizontal="left" vertical="center"/>
    </xf>
    <xf numFmtId="39" fontId="9" fillId="4" borderId="3" xfId="0" applyNumberFormat="1" applyFont="1" applyFill="1" applyBorder="1" applyAlignment="1" applyProtection="1">
      <alignment horizontal="left"/>
    </xf>
    <xf numFmtId="39" fontId="9" fillId="4" borderId="12" xfId="0" applyNumberFormat="1" applyFont="1" applyFill="1" applyBorder="1" applyAlignment="1" applyProtection="1">
      <alignment horizontal="left"/>
    </xf>
    <xf numFmtId="0" fontId="9" fillId="0" borderId="3" xfId="0" applyFont="1" applyFill="1" applyBorder="1" applyAlignment="1" applyProtection="1">
      <alignment horizontal="center" vertical="top"/>
    </xf>
    <xf numFmtId="0" fontId="9" fillId="0" borderId="6" xfId="0" applyFont="1" applyFill="1" applyBorder="1" applyAlignment="1" applyProtection="1">
      <alignment horizontal="center" vertical="top"/>
    </xf>
    <xf numFmtId="0" fontId="9" fillId="4" borderId="3" xfId="0" applyFont="1" applyFill="1" applyBorder="1" applyAlignment="1" applyProtection="1">
      <alignment horizontal="left"/>
    </xf>
    <xf numFmtId="0" fontId="9" fillId="4" borderId="12" xfId="0" applyFont="1" applyFill="1" applyBorder="1" applyAlignment="1" applyProtection="1">
      <alignment horizontal="left"/>
    </xf>
    <xf numFmtId="0" fontId="13" fillId="0" borderId="7" xfId="0" applyFont="1" applyFill="1" applyBorder="1" applyAlignment="1" applyProtection="1">
      <alignment vertical="center"/>
    </xf>
    <xf numFmtId="0" fontId="24" fillId="0" borderId="5"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39" fontId="11" fillId="4" borderId="3" xfId="0" applyNumberFormat="1" applyFont="1" applyFill="1" applyBorder="1" applyAlignment="1" applyProtection="1">
      <alignment vertical="center" wrapText="1"/>
      <protection locked="0"/>
    </xf>
    <xf numFmtId="0" fontId="17" fillId="4" borderId="6"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5" xfId="0" applyFont="1" applyFill="1" applyBorder="1" applyAlignment="1" applyProtection="1">
      <alignment horizontal="right" vertical="center"/>
      <protection locked="0"/>
    </xf>
    <xf numFmtId="0" fontId="46" fillId="4" borderId="5" xfId="0" applyFont="1" applyFill="1" applyBorder="1" applyAlignment="1" applyProtection="1">
      <alignment vertical="center"/>
      <protection locked="0"/>
    </xf>
    <xf numFmtId="0" fontId="7" fillId="0" borderId="3"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12" xfId="0" applyFont="1" applyFill="1" applyBorder="1" applyAlignment="1" applyProtection="1">
      <alignment horizontal="left" vertical="center" wrapText="1" indent="1"/>
      <protection locked="0"/>
    </xf>
    <xf numFmtId="1" fontId="21" fillId="0" borderId="32" xfId="0" applyNumberFormat="1" applyFont="1" applyFill="1" applyBorder="1" applyAlignment="1" applyProtection="1">
      <alignment horizontal="center" vertical="center"/>
      <protection locked="0"/>
    </xf>
    <xf numFmtId="1" fontId="21" fillId="0" borderId="33" xfId="0" applyNumberFormat="1" applyFont="1" applyFill="1" applyBorder="1" applyAlignment="1" applyProtection="1">
      <alignment horizontal="center" vertical="center"/>
      <protection locked="0"/>
    </xf>
    <xf numFmtId="1" fontId="21" fillId="0" borderId="34" xfId="0" applyNumberFormat="1" applyFont="1" applyFill="1" applyBorder="1" applyAlignment="1" applyProtection="1">
      <alignment horizontal="center" vertical="center"/>
      <protection locked="0"/>
    </xf>
    <xf numFmtId="39" fontId="21" fillId="4" borderId="3" xfId="2" applyNumberFormat="1" applyFont="1" applyFill="1" applyBorder="1" applyAlignment="1" applyProtection="1">
      <alignment horizontal="left" wrapText="1"/>
    </xf>
    <xf numFmtId="39" fontId="21" fillId="4" borderId="12" xfId="2" applyNumberFormat="1" applyFont="1" applyFill="1" applyBorder="1" applyAlignment="1" applyProtection="1">
      <alignment horizontal="left" wrapText="1"/>
    </xf>
    <xf numFmtId="1" fontId="21" fillId="0" borderId="24" xfId="0" applyNumberFormat="1" applyFont="1" applyFill="1" applyBorder="1" applyAlignment="1" applyProtection="1">
      <alignment horizontal="center" vertical="center"/>
      <protection locked="0"/>
    </xf>
    <xf numFmtId="1" fontId="21" fillId="0" borderId="25" xfId="0" applyNumberFormat="1" applyFont="1" applyFill="1" applyBorder="1" applyAlignment="1" applyProtection="1">
      <alignment horizontal="center" vertical="center"/>
      <protection locked="0"/>
    </xf>
    <xf numFmtId="1" fontId="21" fillId="0" borderId="26" xfId="0" applyNumberFormat="1" applyFont="1" applyFill="1" applyBorder="1" applyAlignment="1" applyProtection="1">
      <alignment horizontal="center" vertical="center"/>
      <protection locked="0"/>
    </xf>
    <xf numFmtId="39" fontId="21" fillId="4" borderId="3" xfId="6" applyNumberFormat="1" applyFont="1" applyFill="1" applyBorder="1" applyAlignment="1" applyProtection="1">
      <alignment horizontal="left" wrapText="1"/>
      <protection locked="0"/>
    </xf>
    <xf numFmtId="39" fontId="21" fillId="4" borderId="12" xfId="6" applyNumberFormat="1" applyFont="1" applyFill="1" applyBorder="1" applyAlignment="1" applyProtection="1">
      <alignment horizontal="left" wrapText="1"/>
      <protection locked="0"/>
    </xf>
    <xf numFmtId="164" fontId="9" fillId="4" borderId="0" xfId="0" applyNumberFormat="1" applyFont="1" applyFill="1" applyBorder="1" applyAlignment="1" applyProtection="1">
      <alignment horizontal="right" vertical="center" wrapText="1"/>
    </xf>
    <xf numFmtId="0" fontId="46"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6" fillId="4" borderId="0" xfId="0" applyFont="1" applyFill="1" applyBorder="1" applyAlignment="1" applyProtection="1">
      <alignment vertical="center"/>
    </xf>
    <xf numFmtId="0" fontId="9" fillId="4" borderId="5" xfId="0" applyFont="1" applyFill="1" applyBorder="1" applyAlignment="1" applyProtection="1">
      <alignment horizontal="right" vertical="center"/>
    </xf>
    <xf numFmtId="0" fontId="46" fillId="4" borderId="5" xfId="0" applyFont="1" applyFill="1" applyBorder="1" applyAlignment="1" applyProtection="1">
      <alignment vertical="center"/>
    </xf>
    <xf numFmtId="164" fontId="27" fillId="0" borderId="3" xfId="0" applyNumberFormat="1" applyFont="1" applyFill="1" applyBorder="1" applyAlignment="1" applyProtection="1">
      <alignment horizontal="left" vertical="top" wrapText="1" indent="1"/>
      <protection locked="0"/>
    </xf>
    <xf numFmtId="164" fontId="27" fillId="0" borderId="12" xfId="0" applyNumberFormat="1" applyFont="1" applyFill="1" applyBorder="1" applyAlignment="1" applyProtection="1">
      <alignment horizontal="left" vertical="top" wrapText="1" indent="1"/>
      <protection locked="0"/>
    </xf>
    <xf numFmtId="39" fontId="21" fillId="4" borderId="3" xfId="2" applyNumberFormat="1" applyFont="1" applyFill="1" applyBorder="1" applyAlignment="1" applyProtection="1">
      <alignment horizontal="left"/>
    </xf>
    <xf numFmtId="39" fontId="21" fillId="4" borderId="12" xfId="2" applyNumberFormat="1" applyFont="1" applyFill="1" applyBorder="1" applyAlignment="1" applyProtection="1">
      <alignment horizontal="left"/>
    </xf>
    <xf numFmtId="39" fontId="11" fillId="4" borderId="3" xfId="0" applyNumberFormat="1" applyFont="1" applyFill="1" applyBorder="1" applyAlignment="1" applyProtection="1">
      <alignment vertical="top" wrapText="1"/>
    </xf>
    <xf numFmtId="0" fontId="17" fillId="4" borderId="12" xfId="0" applyFont="1" applyFill="1" applyBorder="1" applyAlignment="1" applyProtection="1">
      <alignment vertical="top" wrapText="1"/>
    </xf>
    <xf numFmtId="39" fontId="11" fillId="4" borderId="3" xfId="0" applyNumberFormat="1" applyFont="1" applyFill="1" applyBorder="1" applyAlignment="1" applyProtection="1">
      <alignment horizontal="left" vertical="top"/>
    </xf>
    <xf numFmtId="39" fontId="11" fillId="4" borderId="12" xfId="0" applyNumberFormat="1" applyFont="1" applyFill="1" applyBorder="1" applyAlignment="1" applyProtection="1">
      <alignment horizontal="left" vertical="top"/>
    </xf>
    <xf numFmtId="0" fontId="34" fillId="4" borderId="3"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0" fontId="8" fillId="0" borderId="4" xfId="0" applyFont="1" applyFill="1" applyBorder="1" applyAlignment="1" applyProtection="1">
      <alignment horizontal="center" vertical="top" wrapText="1"/>
      <protection locked="0"/>
    </xf>
    <xf numFmtId="0" fontId="8" fillId="0" borderId="9" xfId="0" applyFont="1" applyFill="1" applyBorder="1" applyAlignment="1" applyProtection="1">
      <alignment horizontal="center" vertical="top" wrapText="1"/>
      <protection locked="0"/>
    </xf>
    <xf numFmtId="0" fontId="8" fillId="0" borderId="11" xfId="0" applyFont="1" applyFill="1" applyBorder="1" applyAlignment="1" applyProtection="1">
      <alignment horizontal="center" vertical="top" wrapText="1"/>
      <protection locked="0"/>
    </xf>
    <xf numFmtId="9" fontId="9" fillId="4" borderId="3" xfId="0" applyNumberFormat="1" applyFont="1" applyFill="1" applyBorder="1" applyAlignment="1" applyProtection="1">
      <alignment horizontal="center" vertical="center"/>
      <protection locked="0"/>
    </xf>
    <xf numFmtId="9" fontId="9" fillId="4" borderId="6" xfId="0" applyNumberFormat="1" applyFont="1" applyFill="1" applyBorder="1" applyAlignment="1" applyProtection="1">
      <alignment horizontal="center" vertical="center"/>
      <protection locked="0"/>
    </xf>
    <xf numFmtId="9" fontId="9" fillId="4" borderId="3" xfId="0" applyNumberFormat="1" applyFont="1" applyFill="1" applyBorder="1" applyAlignment="1" applyProtection="1">
      <alignment horizontal="center" vertical="center" wrapText="1"/>
      <protection locked="0"/>
    </xf>
    <xf numFmtId="9" fontId="9" fillId="4" borderId="6" xfId="0" applyNumberFormat="1" applyFont="1" applyFill="1" applyBorder="1" applyAlignment="1" applyProtection="1">
      <alignment horizontal="center" vertical="center" wrapText="1"/>
      <protection locked="0"/>
    </xf>
    <xf numFmtId="9" fontId="9" fillId="4" borderId="12"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top" wrapText="1"/>
    </xf>
    <xf numFmtId="0" fontId="8" fillId="4" borderId="12" xfId="0" applyFont="1" applyFill="1" applyBorder="1" applyAlignment="1" applyProtection="1">
      <alignment horizontal="center" vertical="top" wrapText="1"/>
    </xf>
    <xf numFmtId="0" fontId="9" fillId="4" borderId="9"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8" fillId="4" borderId="9" xfId="0" applyFont="1" applyFill="1" applyBorder="1" applyAlignment="1" applyProtection="1">
      <alignment horizontal="center" vertical="top" wrapText="1"/>
    </xf>
    <xf numFmtId="0" fontId="8" fillId="4" borderId="11" xfId="0" applyFont="1" applyFill="1" applyBorder="1" applyAlignment="1" applyProtection="1">
      <alignment horizontal="center" vertical="top" wrapText="1"/>
    </xf>
    <xf numFmtId="0" fontId="45" fillId="4" borderId="9" xfId="0" applyFont="1" applyFill="1" applyBorder="1" applyAlignment="1" applyProtection="1">
      <alignment horizontal="center" vertical="top" wrapText="1"/>
    </xf>
    <xf numFmtId="0" fontId="45" fillId="4" borderId="11" xfId="0" applyFont="1" applyFill="1" applyBorder="1" applyAlignment="1" applyProtection="1">
      <alignment horizontal="center" vertical="top" wrapText="1"/>
    </xf>
    <xf numFmtId="167" fontId="8" fillId="4" borderId="3" xfId="0" applyNumberFormat="1"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10" fontId="8" fillId="4" borderId="3" xfId="0" applyNumberFormat="1" applyFont="1" applyFill="1" applyBorder="1" applyAlignment="1" applyProtection="1">
      <alignment horizontal="center" vertical="center"/>
    </xf>
    <xf numFmtId="10" fontId="8" fillId="4" borderId="6" xfId="0" applyNumberFormat="1" applyFont="1" applyFill="1" applyBorder="1" applyAlignment="1" applyProtection="1">
      <alignment horizontal="center" vertical="center"/>
    </xf>
    <xf numFmtId="10" fontId="8" fillId="4" borderId="12" xfId="0" applyNumberFormat="1" applyFont="1" applyFill="1" applyBorder="1" applyAlignment="1" applyProtection="1">
      <alignment horizontal="center" vertical="center"/>
    </xf>
    <xf numFmtId="0" fontId="8" fillId="4" borderId="6" xfId="0" applyFont="1" applyFill="1" applyBorder="1" applyAlignment="1" applyProtection="1">
      <alignment horizontal="center" vertical="top" wrapText="1"/>
    </xf>
    <xf numFmtId="39" fontId="21" fillId="4" borderId="3" xfId="0" applyNumberFormat="1" applyFont="1" applyFill="1" applyBorder="1" applyAlignment="1" applyProtection="1">
      <alignment horizontal="left" vertical="center"/>
      <protection locked="0"/>
    </xf>
    <xf numFmtId="39" fontId="21" fillId="4" borderId="6" xfId="0" applyNumberFormat="1" applyFont="1" applyFill="1" applyBorder="1" applyAlignment="1" applyProtection="1">
      <alignment horizontal="left" vertical="center"/>
      <protection locked="0"/>
    </xf>
    <xf numFmtId="0" fontId="9" fillId="4" borderId="7" xfId="0" applyFont="1" applyFill="1" applyBorder="1" applyAlignment="1" applyProtection="1">
      <alignment horizontal="right" vertical="center" wrapText="1"/>
      <protection locked="0"/>
    </xf>
    <xf numFmtId="0" fontId="9" fillId="4" borderId="20" xfId="0" applyFont="1" applyFill="1" applyBorder="1" applyAlignment="1" applyProtection="1">
      <alignment horizontal="right" vertical="center" wrapText="1"/>
      <protection locked="0"/>
    </xf>
    <xf numFmtId="0" fontId="2" fillId="4" borderId="21" xfId="0" applyFont="1" applyFill="1" applyBorder="1" applyAlignment="1" applyProtection="1">
      <alignment horizontal="center" vertical="center" wrapText="1"/>
    </xf>
    <xf numFmtId="0" fontId="11" fillId="4" borderId="8" xfId="0"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center" vertical="top" wrapText="1"/>
      <protection locked="0"/>
    </xf>
    <xf numFmtId="0" fontId="8" fillId="4" borderId="4"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0" fillId="4" borderId="3" xfId="0" applyNumberFormat="1" applyFont="1" applyFill="1" applyBorder="1" applyAlignment="1" applyProtection="1">
      <alignment vertical="center"/>
      <protection locked="0"/>
    </xf>
    <xf numFmtId="39" fontId="10" fillId="4" borderId="6" xfId="0" applyNumberFormat="1" applyFont="1" applyFill="1" applyBorder="1" applyAlignment="1" applyProtection="1">
      <alignment vertical="center"/>
      <protection locked="0"/>
    </xf>
    <xf numFmtId="0" fontId="10" fillId="4" borderId="6" xfId="0" applyFont="1" applyFill="1" applyBorder="1" applyAlignment="1" applyProtection="1">
      <alignment vertical="center"/>
      <protection locked="0"/>
    </xf>
  </cellXfs>
  <cellStyles count="7">
    <cellStyle name="Comma" xfId="5" builtinId="3"/>
    <cellStyle name="Currency" xfId="1" builtinId="4"/>
    <cellStyle name="Normal" xfId="0" builtinId="0"/>
    <cellStyle name="Normal 2" xfId="2" xr:uid="{00000000-0005-0000-0000-000003000000}"/>
    <cellStyle name="Normal 2 2" xfId="6" xr:uid="{00000000-0005-0000-0000-000004000000}"/>
    <cellStyle name="Normal 3" xfId="3" xr:uid="{00000000-0005-0000-0000-000005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workbookViewId="0">
      <selection activeCell="B9" sqref="B9"/>
    </sheetView>
  </sheetViews>
  <sheetFormatPr defaultColWidth="6.42578125" defaultRowHeight="12" x14ac:dyDescent="0.2"/>
  <cols>
    <col min="1" max="1" width="7" style="1" customWidth="1"/>
    <col min="2" max="2" width="67.140625" style="3" customWidth="1"/>
    <col min="3" max="3" width="15.42578125" style="2" customWidth="1"/>
    <col min="4" max="16384" width="6.42578125" style="2"/>
  </cols>
  <sheetData>
    <row r="1" spans="1:2" s="4" customFormat="1" ht="19.5" x14ac:dyDescent="0.2">
      <c r="A1" s="296" t="s">
        <v>287</v>
      </c>
      <c r="B1" s="289"/>
    </row>
    <row r="2" spans="1:2" s="4" customFormat="1" ht="15.75" x14ac:dyDescent="0.2">
      <c r="A2" s="278" t="s">
        <v>292</v>
      </c>
      <c r="B2" s="279"/>
    </row>
    <row r="3" spans="1:2" x14ac:dyDescent="0.2">
      <c r="A3" s="280" t="s">
        <v>28</v>
      </c>
      <c r="B3" s="281"/>
    </row>
    <row r="4" spans="1:2" x14ac:dyDescent="0.2">
      <c r="A4" s="282">
        <v>10.01</v>
      </c>
      <c r="B4" s="283" t="s">
        <v>75</v>
      </c>
    </row>
    <row r="5" spans="1:2" x14ac:dyDescent="0.2">
      <c r="A5" s="282" t="s">
        <v>227</v>
      </c>
      <c r="B5" s="283" t="s">
        <v>76</v>
      </c>
    </row>
    <row r="6" spans="1:2" x14ac:dyDescent="0.2">
      <c r="A6" s="284">
        <v>10.029999999999999</v>
      </c>
      <c r="B6" s="283" t="s">
        <v>77</v>
      </c>
    </row>
    <row r="7" spans="1:2" x14ac:dyDescent="0.2">
      <c r="A7" s="284">
        <v>10.039999999999999</v>
      </c>
      <c r="B7" s="283" t="s">
        <v>78</v>
      </c>
    </row>
    <row r="8" spans="1:2" x14ac:dyDescent="0.2">
      <c r="A8" s="284">
        <v>10.050000000000001</v>
      </c>
      <c r="B8" s="283" t="s">
        <v>79</v>
      </c>
    </row>
    <row r="9" spans="1:2" x14ac:dyDescent="0.2">
      <c r="A9" s="284">
        <v>10.06</v>
      </c>
      <c r="B9" s="283" t="s">
        <v>80</v>
      </c>
    </row>
    <row r="10" spans="1:2" x14ac:dyDescent="0.2">
      <c r="A10" s="284">
        <v>10.07</v>
      </c>
      <c r="B10" s="283" t="s">
        <v>81</v>
      </c>
    </row>
    <row r="11" spans="1:2" x14ac:dyDescent="0.2">
      <c r="A11" s="284">
        <v>10.08</v>
      </c>
      <c r="B11" s="283" t="s">
        <v>94</v>
      </c>
    </row>
    <row r="12" spans="1:2" x14ac:dyDescent="0.2">
      <c r="A12" s="284">
        <v>10.09</v>
      </c>
      <c r="B12" s="283" t="s">
        <v>82</v>
      </c>
    </row>
    <row r="13" spans="1:2" x14ac:dyDescent="0.2">
      <c r="A13" s="285">
        <v>10.1</v>
      </c>
      <c r="B13" s="283" t="s">
        <v>50</v>
      </c>
    </row>
    <row r="14" spans="1:2" x14ac:dyDescent="0.2">
      <c r="A14" s="284">
        <v>10.11</v>
      </c>
      <c r="B14" s="283" t="s">
        <v>49</v>
      </c>
    </row>
    <row r="15" spans="1:2" x14ac:dyDescent="0.2">
      <c r="A15" s="284">
        <v>10.119999999999999</v>
      </c>
      <c r="B15" s="283" t="s">
        <v>64</v>
      </c>
    </row>
    <row r="16" spans="1:2" x14ac:dyDescent="0.2">
      <c r="A16" s="284">
        <v>10.130000000000001</v>
      </c>
      <c r="B16" s="283" t="s">
        <v>51</v>
      </c>
    </row>
    <row r="17" spans="1:2" x14ac:dyDescent="0.2">
      <c r="A17" s="280" t="s">
        <v>29</v>
      </c>
      <c r="B17" s="281"/>
    </row>
    <row r="18" spans="1:2" x14ac:dyDescent="0.2">
      <c r="A18" s="286">
        <v>20.010000000000002</v>
      </c>
      <c r="B18" s="283" t="s">
        <v>91</v>
      </c>
    </row>
    <row r="19" spans="1:2" x14ac:dyDescent="0.2">
      <c r="A19" s="286">
        <v>20.02</v>
      </c>
      <c r="B19" s="283" t="s">
        <v>92</v>
      </c>
    </row>
    <row r="20" spans="1:2" x14ac:dyDescent="0.2">
      <c r="A20" s="286">
        <v>20.03</v>
      </c>
      <c r="B20" s="283" t="s">
        <v>93</v>
      </c>
    </row>
    <row r="21" spans="1:2" x14ac:dyDescent="0.2">
      <c r="A21" s="286">
        <v>20.04</v>
      </c>
      <c r="B21" s="283" t="s">
        <v>59</v>
      </c>
    </row>
    <row r="22" spans="1:2" x14ac:dyDescent="0.2">
      <c r="A22" s="286">
        <v>20.05</v>
      </c>
      <c r="B22" s="283" t="s">
        <v>61</v>
      </c>
    </row>
    <row r="23" spans="1:2" x14ac:dyDescent="0.2">
      <c r="A23" s="286">
        <v>20.059999999999999</v>
      </c>
      <c r="B23" s="283" t="s">
        <v>99</v>
      </c>
    </row>
    <row r="24" spans="1:2" x14ac:dyDescent="0.2">
      <c r="A24" s="286">
        <v>20.07</v>
      </c>
      <c r="B24" s="283" t="s">
        <v>96</v>
      </c>
    </row>
    <row r="25" spans="1:2" x14ac:dyDescent="0.2">
      <c r="A25" s="280" t="s">
        <v>27</v>
      </c>
      <c r="B25" s="281"/>
    </row>
    <row r="26" spans="1:2" x14ac:dyDescent="0.2">
      <c r="A26" s="286">
        <v>30.01</v>
      </c>
      <c r="B26" s="283" t="s">
        <v>57</v>
      </c>
    </row>
    <row r="27" spans="1:2" x14ac:dyDescent="0.2">
      <c r="A27" s="286">
        <v>30.02</v>
      </c>
      <c r="B27" s="287" t="s">
        <v>42</v>
      </c>
    </row>
    <row r="28" spans="1:2" x14ac:dyDescent="0.2">
      <c r="A28" s="286">
        <v>30.03</v>
      </c>
      <c r="B28" s="283" t="s">
        <v>43</v>
      </c>
    </row>
    <row r="29" spans="1:2" x14ac:dyDescent="0.2">
      <c r="A29" s="286">
        <v>30.04</v>
      </c>
      <c r="B29" s="287" t="s">
        <v>74</v>
      </c>
    </row>
    <row r="30" spans="1:2" x14ac:dyDescent="0.2">
      <c r="A30" s="288">
        <v>30.05</v>
      </c>
      <c r="B30" s="287" t="s">
        <v>95</v>
      </c>
    </row>
    <row r="31" spans="1:2" ht="12.75" x14ac:dyDescent="0.2">
      <c r="A31" s="280" t="s">
        <v>26</v>
      </c>
      <c r="B31" s="289"/>
    </row>
    <row r="32" spans="1:2" x14ac:dyDescent="0.2">
      <c r="A32" s="286">
        <v>40.01</v>
      </c>
      <c r="B32" s="283" t="s">
        <v>46</v>
      </c>
    </row>
    <row r="33" spans="1:2" x14ac:dyDescent="0.2">
      <c r="A33" s="286">
        <v>40.020000000000003</v>
      </c>
      <c r="B33" s="283" t="s">
        <v>47</v>
      </c>
    </row>
    <row r="34" spans="1:2" ht="12" customHeight="1" x14ac:dyDescent="0.2">
      <c r="A34" s="286">
        <v>40.03</v>
      </c>
      <c r="B34" s="290" t="s">
        <v>58</v>
      </c>
    </row>
    <row r="35" spans="1:2" ht="12.75" customHeight="1" x14ac:dyDescent="0.2">
      <c r="A35" s="286">
        <v>40.04</v>
      </c>
      <c r="B35" s="291" t="s">
        <v>60</v>
      </c>
    </row>
    <row r="36" spans="1:2" x14ac:dyDescent="0.2">
      <c r="A36" s="286">
        <v>40.049999999999997</v>
      </c>
      <c r="B36" s="290" t="s">
        <v>90</v>
      </c>
    </row>
    <row r="37" spans="1:2" ht="11.25" customHeight="1" x14ac:dyDescent="0.2">
      <c r="A37" s="286">
        <v>40.06</v>
      </c>
      <c r="B37" s="290" t="s">
        <v>22</v>
      </c>
    </row>
    <row r="38" spans="1:2" ht="12" customHeight="1" x14ac:dyDescent="0.2">
      <c r="A38" s="286">
        <v>40.07</v>
      </c>
      <c r="B38" s="290" t="s">
        <v>88</v>
      </c>
    </row>
    <row r="39" spans="1:2" ht="12.75" customHeight="1" x14ac:dyDescent="0.2">
      <c r="A39" s="286">
        <v>40.08</v>
      </c>
      <c r="B39" s="290" t="s">
        <v>39</v>
      </c>
    </row>
    <row r="40" spans="1:2" x14ac:dyDescent="0.2">
      <c r="A40" s="280" t="s">
        <v>25</v>
      </c>
      <c r="B40" s="281"/>
    </row>
    <row r="41" spans="1:2" x14ac:dyDescent="0.2">
      <c r="A41" s="286">
        <v>50.01</v>
      </c>
      <c r="B41" s="283" t="s">
        <v>83</v>
      </c>
    </row>
    <row r="42" spans="1:2" x14ac:dyDescent="0.2">
      <c r="A42" s="286">
        <v>50.02</v>
      </c>
      <c r="B42" s="283" t="s">
        <v>84</v>
      </c>
    </row>
    <row r="43" spans="1:2" x14ac:dyDescent="0.2">
      <c r="A43" s="286">
        <v>50.03</v>
      </c>
      <c r="B43" s="283" t="s">
        <v>86</v>
      </c>
    </row>
    <row r="44" spans="1:2" x14ac:dyDescent="0.2">
      <c r="A44" s="286">
        <v>50.04</v>
      </c>
      <c r="B44" s="283" t="s">
        <v>85</v>
      </c>
    </row>
    <row r="45" spans="1:2" x14ac:dyDescent="0.2">
      <c r="A45" s="286">
        <v>50.05</v>
      </c>
      <c r="B45" s="283" t="s">
        <v>44</v>
      </c>
    </row>
    <row r="46" spans="1:2" x14ac:dyDescent="0.2">
      <c r="A46" s="286">
        <v>50.06</v>
      </c>
      <c r="B46" s="283" t="s">
        <v>87</v>
      </c>
    </row>
    <row r="47" spans="1:2" x14ac:dyDescent="0.2">
      <c r="A47" s="286">
        <v>50.07</v>
      </c>
      <c r="B47" s="283" t="s">
        <v>45</v>
      </c>
    </row>
    <row r="48" spans="1:2" x14ac:dyDescent="0.2">
      <c r="A48" s="897" t="s">
        <v>24</v>
      </c>
      <c r="B48" s="898"/>
    </row>
    <row r="49" spans="1:2" x14ac:dyDescent="0.2">
      <c r="A49" s="286">
        <v>60.01</v>
      </c>
      <c r="B49" s="283" t="s">
        <v>89</v>
      </c>
    </row>
    <row r="50" spans="1:2" x14ac:dyDescent="0.2">
      <c r="A50" s="288">
        <v>60.02</v>
      </c>
      <c r="B50" s="292" t="s">
        <v>52</v>
      </c>
    </row>
    <row r="51" spans="1:2" x14ac:dyDescent="0.2">
      <c r="A51" s="280" t="s">
        <v>23</v>
      </c>
      <c r="B51" s="281"/>
    </row>
    <row r="52" spans="1:2" x14ac:dyDescent="0.2">
      <c r="A52" s="286">
        <v>70.010000000000005</v>
      </c>
      <c r="B52" s="283" t="s">
        <v>65</v>
      </c>
    </row>
    <row r="53" spans="1:2" x14ac:dyDescent="0.2">
      <c r="A53" s="286">
        <v>70.02</v>
      </c>
      <c r="B53" s="283" t="s">
        <v>66</v>
      </c>
    </row>
    <row r="54" spans="1:2" x14ac:dyDescent="0.2">
      <c r="A54" s="286">
        <v>70.03</v>
      </c>
      <c r="B54" s="283" t="s">
        <v>67</v>
      </c>
    </row>
    <row r="55" spans="1:2" x14ac:dyDescent="0.2">
      <c r="A55" s="286">
        <v>70.040000000000006</v>
      </c>
      <c r="B55" s="283" t="s">
        <v>68</v>
      </c>
    </row>
    <row r="56" spans="1:2" x14ac:dyDescent="0.2">
      <c r="A56" s="286">
        <v>70.05</v>
      </c>
      <c r="B56" s="283" t="s">
        <v>69</v>
      </c>
    </row>
    <row r="57" spans="1:2" x14ac:dyDescent="0.2">
      <c r="A57" s="286">
        <v>70.06</v>
      </c>
      <c r="B57" s="283" t="s">
        <v>70</v>
      </c>
    </row>
    <row r="58" spans="1:2" x14ac:dyDescent="0.2">
      <c r="A58" s="286">
        <v>70.069999999999993</v>
      </c>
      <c r="B58" s="283" t="s">
        <v>71</v>
      </c>
    </row>
    <row r="59" spans="1:2" ht="12.75" x14ac:dyDescent="0.2">
      <c r="A59" s="895" t="s">
        <v>211</v>
      </c>
      <c r="B59" s="896"/>
    </row>
    <row r="60" spans="1:2" x14ac:dyDescent="0.2">
      <c r="A60" s="286">
        <v>80.010000000000005</v>
      </c>
      <c r="B60" s="287" t="s">
        <v>229</v>
      </c>
    </row>
    <row r="61" spans="1:2" x14ac:dyDescent="0.2">
      <c r="A61" s="286">
        <v>80.02</v>
      </c>
      <c r="B61" s="287" t="s">
        <v>255</v>
      </c>
    </row>
    <row r="62" spans="1:2" x14ac:dyDescent="0.2">
      <c r="A62" s="286">
        <v>80.03</v>
      </c>
      <c r="B62" s="283" t="s">
        <v>97</v>
      </c>
    </row>
    <row r="63" spans="1:2" x14ac:dyDescent="0.2">
      <c r="A63" s="286">
        <v>80.040000000000006</v>
      </c>
      <c r="B63" s="283" t="s">
        <v>98</v>
      </c>
    </row>
    <row r="64" spans="1:2" x14ac:dyDescent="0.2">
      <c r="A64" s="286">
        <v>80.05</v>
      </c>
      <c r="B64" s="283" t="s">
        <v>212</v>
      </c>
    </row>
    <row r="65" spans="1:2" x14ac:dyDescent="0.2">
      <c r="A65" s="286">
        <v>80.06</v>
      </c>
      <c r="B65" s="283" t="s">
        <v>116</v>
      </c>
    </row>
    <row r="66" spans="1:2" x14ac:dyDescent="0.2">
      <c r="A66" s="286">
        <v>80.069999999999993</v>
      </c>
      <c r="B66" s="283" t="s">
        <v>48</v>
      </c>
    </row>
    <row r="67" spans="1:2" x14ac:dyDescent="0.2">
      <c r="A67" s="288">
        <v>80.08</v>
      </c>
      <c r="B67" s="293" t="s">
        <v>176</v>
      </c>
    </row>
    <row r="68" spans="1:2" x14ac:dyDescent="0.2">
      <c r="A68" s="294" t="s">
        <v>115</v>
      </c>
      <c r="B68" s="293"/>
    </row>
    <row r="69" spans="1:2" x14ac:dyDescent="0.2">
      <c r="A69" s="295" t="s">
        <v>257</v>
      </c>
      <c r="B69" s="293"/>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Ra+NkYsJgfQ51mI55nOsRF2kOjyzh28xtr9ExRruoPyXlFa6+WcSjBJPZDRjd5Rr/9vO8ATP9mpM3mKSrD2+Ew==" saltValue="+zLBhom60CO1CAK0p8uq0Q=="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86" orientation="portrait" r:id="rId1"/>
  <headerFooter alignWithMargins="0">
    <oddFooter xml:space="preserve">&amp;R
</oddFooter>
  </headerFooter>
  <rowBreaks count="1" manualBreakCount="1">
    <brk id="47" max="1" man="1"/>
  </rowBreaks>
  <ignoredErrors>
    <ignoredError sqref="A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26" workbookViewId="0">
      <selection activeCell="C30" sqref="C30"/>
    </sheetView>
  </sheetViews>
  <sheetFormatPr defaultColWidth="9.28515625" defaultRowHeight="12.75" x14ac:dyDescent="0.2"/>
  <cols>
    <col min="1" max="1" width="9.28515625" style="21"/>
    <col min="2" max="2" width="56.7109375" style="21" customWidth="1"/>
    <col min="3" max="3" width="70.28515625" style="32" customWidth="1"/>
    <col min="4" max="4" width="9.7109375" style="22" customWidth="1"/>
    <col min="5" max="55" width="9.28515625" style="22"/>
    <col min="56" max="16384" width="9.28515625" style="19"/>
  </cols>
  <sheetData>
    <row r="1" spans="1:55" s="20" customFormat="1" ht="51" customHeight="1" x14ac:dyDescent="0.2">
      <c r="A1" s="903" t="s">
        <v>242</v>
      </c>
      <c r="B1" s="904"/>
      <c r="C1" s="297" t="s">
        <v>189</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row>
    <row r="2" spans="1:55" s="20" customFormat="1" ht="75" x14ac:dyDescent="0.2">
      <c r="A2" s="298" t="str">
        <f>'SCC List'!A2</f>
        <v>(Rev.26, January 2025)</v>
      </c>
      <c r="B2" s="299"/>
      <c r="C2" s="654" t="s">
        <v>263</v>
      </c>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row>
    <row r="3" spans="1:55" s="38" customFormat="1" ht="178.5" x14ac:dyDescent="0.2">
      <c r="A3" s="899" t="str">
        <f>'SCC List'!A3</f>
        <v>10 GUIDEWAY &amp; TRACK ELEMENTS (route miles)</v>
      </c>
      <c r="B3" s="900"/>
      <c r="C3" s="300" t="s">
        <v>264</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row>
    <row r="4" spans="1:55" s="40" customFormat="1" ht="25.5" x14ac:dyDescent="0.2">
      <c r="A4" s="301">
        <f>'SCC List'!A4</f>
        <v>10.01</v>
      </c>
      <c r="B4" s="302" t="str">
        <f>'SCC List'!B4</f>
        <v>Guideway: At-grade exclusive right-of-way</v>
      </c>
      <c r="C4" s="303" t="s">
        <v>293</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40" customFormat="1" ht="38.25" x14ac:dyDescent="0.2">
      <c r="A5" s="304" t="str">
        <f>'SCC List'!A5</f>
        <v>10.02</v>
      </c>
      <c r="B5" s="302" t="str">
        <f>'SCC List'!B5</f>
        <v>Guideway: At-grade semi-exclusive (allows cross-traffic)</v>
      </c>
      <c r="C5" s="303" t="s">
        <v>294</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row>
    <row r="6" spans="1:55" s="40" customFormat="1" ht="25.5" x14ac:dyDescent="0.2">
      <c r="A6" s="305">
        <f>'SCC List'!A6</f>
        <v>10.029999999999999</v>
      </c>
      <c r="B6" s="302" t="str">
        <f>'SCC List'!B6</f>
        <v>Guideway: At-grade in mixed traffic</v>
      </c>
      <c r="C6" s="303" t="s">
        <v>295</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row>
    <row r="7" spans="1:55" s="40" customFormat="1" ht="63.75" x14ac:dyDescent="0.2">
      <c r="A7" s="305">
        <f>'SCC List'!A7</f>
        <v>10.039999999999999</v>
      </c>
      <c r="B7" s="302" t="str">
        <f>'SCC List'!B7</f>
        <v>Guideway: Aerial structure</v>
      </c>
      <c r="C7" s="303" t="s">
        <v>296</v>
      </c>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row>
    <row r="8" spans="1:55" s="40" customFormat="1" x14ac:dyDescent="0.2">
      <c r="A8" s="305">
        <f>'SCC List'!A8</f>
        <v>10.050000000000001</v>
      </c>
      <c r="B8" s="302" t="str">
        <f>'SCC List'!B8</f>
        <v>Guideway: Built-up fill</v>
      </c>
      <c r="C8" s="303" t="s">
        <v>30</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row>
    <row r="9" spans="1:55" s="40" customFormat="1" ht="25.5" x14ac:dyDescent="0.2">
      <c r="A9" s="305">
        <f>'SCC List'!A9</f>
        <v>10.06</v>
      </c>
      <c r="B9" s="302" t="str">
        <f>'SCC List'!B9</f>
        <v>Guideway: Underground cut &amp; cover</v>
      </c>
      <c r="C9" s="303" t="s">
        <v>19</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row>
    <row r="10" spans="1:55" s="40" customFormat="1" ht="25.5" x14ac:dyDescent="0.2">
      <c r="A10" s="305">
        <f>'SCC List'!A10</f>
        <v>10.07</v>
      </c>
      <c r="B10" s="302" t="str">
        <f>'SCC List'!B10</f>
        <v>Guideway: Underground tunnel</v>
      </c>
      <c r="C10" s="303" t="s">
        <v>18</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row>
    <row r="11" spans="1:55" s="40" customFormat="1" ht="25.5" x14ac:dyDescent="0.2">
      <c r="A11" s="305">
        <f>'SCC List'!A11</f>
        <v>10.08</v>
      </c>
      <c r="B11" s="302" t="str">
        <f>'SCC List'!B11</f>
        <v>Guideway: Retained cut or fill</v>
      </c>
      <c r="C11" s="303" t="s">
        <v>19</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row>
    <row r="12" spans="1:55" s="40" customFormat="1" x14ac:dyDescent="0.2">
      <c r="A12" s="305">
        <f>'SCC List'!A12</f>
        <v>10.09</v>
      </c>
      <c r="B12" s="302" t="str">
        <f>'SCC List'!B12</f>
        <v>Track:  Direct fixation</v>
      </c>
      <c r="C12" s="303" t="s">
        <v>31</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row>
    <row r="13" spans="1:55" s="40" customFormat="1" x14ac:dyDescent="0.2">
      <c r="A13" s="304">
        <f>'SCC List'!A13</f>
        <v>10.1</v>
      </c>
      <c r="B13" s="302" t="str">
        <f>'SCC List'!B13</f>
        <v>Track:  Embedded</v>
      </c>
      <c r="C13" s="303" t="s">
        <v>32</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row>
    <row r="14" spans="1:55" s="40" customFormat="1" x14ac:dyDescent="0.2">
      <c r="A14" s="305">
        <f>'SCC List'!A14</f>
        <v>10.11</v>
      </c>
      <c r="B14" s="302" t="str">
        <f>'SCC List'!B14</f>
        <v>Track:  Ballasted</v>
      </c>
      <c r="C14" s="303" t="s">
        <v>33</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row>
    <row r="15" spans="1:55" s="40" customFormat="1" x14ac:dyDescent="0.2">
      <c r="A15" s="305">
        <f>'SCC List'!A15</f>
        <v>10.119999999999999</v>
      </c>
      <c r="B15" s="302" t="str">
        <f>'SCC List'!B15</f>
        <v>Track:  Special (switches, turnouts)</v>
      </c>
      <c r="C15" s="303" t="s">
        <v>34</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row>
    <row r="16" spans="1:55" s="41" customFormat="1" x14ac:dyDescent="0.2">
      <c r="A16" s="305">
        <f>'SCC List'!A16</f>
        <v>10.130000000000001</v>
      </c>
      <c r="B16" s="302" t="str">
        <f>'SCC List'!B16</f>
        <v>Track:  Vibration and noise dampening</v>
      </c>
      <c r="C16" s="303" t="s">
        <v>35</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row>
    <row r="17" spans="1:55" s="42" customFormat="1" ht="105" customHeight="1" x14ac:dyDescent="0.2">
      <c r="A17" s="911" t="str">
        <f>'SCC List'!A17</f>
        <v>20 STATIONS, STOPS, TERMINALS, INTERMODAL (number)</v>
      </c>
      <c r="B17" s="912"/>
      <c r="C17" s="300" t="s">
        <v>230</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row r="18" spans="1:55" s="42" customFormat="1" ht="25.5" x14ac:dyDescent="0.2">
      <c r="A18" s="913"/>
      <c r="B18" s="914"/>
      <c r="C18" s="303" t="s">
        <v>190</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row>
    <row r="19" spans="1:55" s="43" customFormat="1" x14ac:dyDescent="0.2">
      <c r="A19" s="305">
        <f>'SCC List'!A18</f>
        <v>20.010000000000002</v>
      </c>
      <c r="B19" s="302" t="str">
        <f>'SCC List'!B18</f>
        <v>At-grade station, stop, shelter, mall, terminal, platform</v>
      </c>
      <c r="C19" s="303"/>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row>
    <row r="20" spans="1:55" s="43" customFormat="1" ht="26.25" customHeight="1" x14ac:dyDescent="0.2">
      <c r="A20" s="305">
        <f>'SCC List'!A19</f>
        <v>20.02</v>
      </c>
      <c r="B20" s="302" t="str">
        <f>'SCC List'!B19</f>
        <v>Aerial station, stop, shelter, mall, terminal, platform</v>
      </c>
      <c r="C20" s="303" t="s">
        <v>16</v>
      </c>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row>
    <row r="21" spans="1:55" s="43" customFormat="1" x14ac:dyDescent="0.2">
      <c r="A21" s="305">
        <f>'SCC List'!A20</f>
        <v>20.03</v>
      </c>
      <c r="B21" s="302" t="str">
        <f>'SCC List'!B20</f>
        <v xml:space="preserve">Underground station, stop, shelter, mall, terminal, platform </v>
      </c>
      <c r="C21" s="303" t="s">
        <v>17</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row>
    <row r="22" spans="1:55" s="43" customFormat="1" x14ac:dyDescent="0.2">
      <c r="A22" s="305">
        <f>'SCC List'!A21</f>
        <v>20.04</v>
      </c>
      <c r="B22" s="302" t="str">
        <f>'SCC List'!B21</f>
        <v xml:space="preserve">Other stations, landings, terminals:  Intermodal, ferry, trolley, etc. </v>
      </c>
      <c r="C22" s="303"/>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row>
    <row r="23" spans="1:55" s="43" customFormat="1" ht="66" customHeight="1" x14ac:dyDescent="0.2">
      <c r="A23" s="305">
        <f>'SCC List'!A22</f>
        <v>20.05</v>
      </c>
      <c r="B23" s="302" t="str">
        <f>'SCC List'!B22</f>
        <v xml:space="preserve">Joint development </v>
      </c>
      <c r="C23" s="300" t="s">
        <v>231</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row>
    <row r="24" spans="1:55" s="43" customFormat="1" x14ac:dyDescent="0.2">
      <c r="A24" s="305">
        <f>'SCC List'!A23</f>
        <v>20.059999999999999</v>
      </c>
      <c r="B24" s="302" t="str">
        <f>'SCC List'!B23</f>
        <v>Automobile parking multi-story structure</v>
      </c>
      <c r="C24" s="303" t="s">
        <v>17</v>
      </c>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row>
    <row r="25" spans="1:55" s="43" customFormat="1" x14ac:dyDescent="0.2">
      <c r="A25" s="305">
        <f>'SCC List'!A24</f>
        <v>20.07</v>
      </c>
      <c r="B25" s="302" t="str">
        <f>'SCC List'!B24</f>
        <v>Elevators, escalators</v>
      </c>
      <c r="C25" s="303"/>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row>
    <row r="26" spans="1:55" s="44" customFormat="1" ht="92.25" customHeight="1" x14ac:dyDescent="0.2">
      <c r="A26" s="905" t="str">
        <f>'SCC List'!A25</f>
        <v>30 SUPPORT FACILITIES: YARDS, SHOPS, ADMIN. BLDGS</v>
      </c>
      <c r="B26" s="906"/>
      <c r="C26" s="300" t="s">
        <v>288</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row>
    <row r="27" spans="1:55" s="44" customFormat="1" ht="25.5" x14ac:dyDescent="0.2">
      <c r="A27" s="907"/>
      <c r="B27" s="908"/>
      <c r="C27" s="303" t="s">
        <v>191</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row>
    <row r="28" spans="1:55" s="44" customFormat="1" ht="38.25" customHeight="1" x14ac:dyDescent="0.2">
      <c r="A28" s="909"/>
      <c r="B28" s="910"/>
      <c r="C28" s="300" t="s">
        <v>21</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row>
    <row r="29" spans="1:55" x14ac:dyDescent="0.2">
      <c r="A29" s="305">
        <f>'SCC List'!A26</f>
        <v>30.01</v>
      </c>
      <c r="B29" s="302" t="str">
        <f>'SCC List'!B26</f>
        <v>Administration Building:  Office, sales, storage, revenue counting</v>
      </c>
      <c r="C29" s="303"/>
    </row>
    <row r="30" spans="1:55" ht="38.25" x14ac:dyDescent="0.2">
      <c r="A30" s="305">
        <f>'SCC List'!A27</f>
        <v>30.02</v>
      </c>
      <c r="B30" s="302" t="str">
        <f>'SCC List'!B27</f>
        <v xml:space="preserve">Light Maintenance Facility </v>
      </c>
      <c r="C30" s="303" t="s">
        <v>297</v>
      </c>
    </row>
    <row r="31" spans="1:55" x14ac:dyDescent="0.2">
      <c r="A31" s="305">
        <f>'SCC List'!A28</f>
        <v>30.03</v>
      </c>
      <c r="B31" s="302" t="str">
        <f>'SCC List'!B28</f>
        <v>Heavy Maintenance Facility</v>
      </c>
      <c r="C31" s="303" t="s">
        <v>36</v>
      </c>
    </row>
    <row r="32" spans="1:55" x14ac:dyDescent="0.2">
      <c r="A32" s="305">
        <f>'SCC List'!A29</f>
        <v>30.04</v>
      </c>
      <c r="B32" s="302" t="str">
        <f>'SCC List'!B29</f>
        <v>Storage or Maintenance of Way Building</v>
      </c>
      <c r="C32" s="303" t="s">
        <v>298</v>
      </c>
    </row>
    <row r="33" spans="1:55" s="45" customFormat="1" x14ac:dyDescent="0.2">
      <c r="A33" s="305">
        <f>'SCC List'!A30</f>
        <v>30.05</v>
      </c>
      <c r="B33" s="302" t="str">
        <f>'SCC List'!B30</f>
        <v>Yard and Yard Track</v>
      </c>
      <c r="C33" s="303" t="s">
        <v>111</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row>
    <row r="34" spans="1:55" s="42" customFormat="1" ht="24.75" customHeight="1" x14ac:dyDescent="0.2">
      <c r="A34" s="899" t="str">
        <f>'SCC List'!A31</f>
        <v>40 SITEWORK &amp; SPECIAL CONDITIONS</v>
      </c>
      <c r="B34" s="900"/>
      <c r="C34" s="303" t="s">
        <v>192</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row>
    <row r="35" spans="1:55" s="43" customFormat="1" x14ac:dyDescent="0.2">
      <c r="A35" s="305">
        <f>'SCC List'!A32</f>
        <v>40.01</v>
      </c>
      <c r="B35" s="302" t="str">
        <f>'SCC List'!B32</f>
        <v>Demolition, Clearing, Earthwork</v>
      </c>
      <c r="C35" s="303" t="s">
        <v>20</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row>
    <row r="36" spans="1:55" s="43" customFormat="1" x14ac:dyDescent="0.2">
      <c r="A36" s="305">
        <f>'SCC List'!A33</f>
        <v>40.020000000000003</v>
      </c>
      <c r="B36" s="302" t="str">
        <f>'SCC List'!B33</f>
        <v>Site Utilities, Utility Relocation</v>
      </c>
      <c r="C36" s="303" t="s">
        <v>37</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row>
    <row r="37" spans="1:55" s="43" customFormat="1" ht="25.5" x14ac:dyDescent="0.2">
      <c r="A37" s="305">
        <f>'SCC List'!A34</f>
        <v>40.03</v>
      </c>
      <c r="B37" s="302" t="str">
        <f>'SCC List'!B34</f>
        <v>Haz. mat'l, contam'd soil removal/mitigation, ground water treatments</v>
      </c>
      <c r="C37" s="303" t="s">
        <v>193</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row>
    <row r="38" spans="1:55" s="43" customFormat="1" ht="12.75" customHeight="1" x14ac:dyDescent="0.2">
      <c r="A38" s="305">
        <f>'SCC List'!A35</f>
        <v>40.04</v>
      </c>
      <c r="B38" s="302" t="str">
        <f>'SCC List'!B35</f>
        <v>Environmental mitigation, e.g. wetlands, historic/archeologic, parks</v>
      </c>
      <c r="C38" s="303" t="s">
        <v>38</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row>
    <row r="39" spans="1:55" s="43" customFormat="1" x14ac:dyDescent="0.2">
      <c r="A39" s="305">
        <f>'SCC List'!A36</f>
        <v>40.049999999999997</v>
      </c>
      <c r="B39" s="302" t="str">
        <f>'SCC List'!B36</f>
        <v>Site structures including retaining walls, sound walls</v>
      </c>
      <c r="C39" s="303"/>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row>
    <row r="40" spans="1:55" s="43" customFormat="1" ht="25.5" x14ac:dyDescent="0.2">
      <c r="A40" s="305">
        <f>'SCC List'!A37</f>
        <v>40.06</v>
      </c>
      <c r="B40" s="302" t="str">
        <f>'SCC List'!B37</f>
        <v>Pedestrian / bike access and accommodation, landscaping</v>
      </c>
      <c r="C40" s="300" t="s">
        <v>252</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row>
    <row r="41" spans="1:55" s="43" customFormat="1" x14ac:dyDescent="0.2">
      <c r="A41" s="305">
        <f>'SCC List'!A38</f>
        <v>40.07</v>
      </c>
      <c r="B41" s="302" t="str">
        <f>'SCC List'!B38</f>
        <v>Automobile, bus, van accessways including roads, parking lots</v>
      </c>
      <c r="C41" s="303" t="s">
        <v>196</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row>
    <row r="42" spans="1:55" s="43" customFormat="1" ht="147" customHeight="1" x14ac:dyDescent="0.2">
      <c r="A42" s="305">
        <f>'SCC List'!A39</f>
        <v>40.08</v>
      </c>
      <c r="B42" s="302" t="str">
        <f>'SCC List'!B39</f>
        <v>Temporary Facilities and other indirect costs during construction</v>
      </c>
      <c r="C42" s="300" t="s">
        <v>215</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row>
    <row r="43" spans="1:55" s="44" customFormat="1" ht="28.5" customHeight="1" x14ac:dyDescent="0.2">
      <c r="A43" s="899" t="str">
        <f>'SCC List'!A40</f>
        <v>50  SYSTEMS</v>
      </c>
      <c r="B43" s="900"/>
      <c r="C43" s="303" t="s">
        <v>192</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row>
    <row r="44" spans="1:55" x14ac:dyDescent="0.2">
      <c r="A44" s="305">
        <f>'SCC List'!A41</f>
        <v>50.01</v>
      </c>
      <c r="B44" s="302" t="str">
        <f>'SCC List'!B41</f>
        <v>Train control and signals</v>
      </c>
      <c r="C44" s="303"/>
    </row>
    <row r="45" spans="1:55" s="45" customFormat="1" x14ac:dyDescent="0.2">
      <c r="A45" s="305">
        <f>'SCC List'!A42</f>
        <v>50.02</v>
      </c>
      <c r="B45" s="302" t="str">
        <f>'SCC List'!B42</f>
        <v>Traffic signals and crossing protection</v>
      </c>
      <c r="C45" s="303" t="s">
        <v>152</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row>
    <row r="46" spans="1:55" s="42" customFormat="1" x14ac:dyDescent="0.2">
      <c r="A46" s="305">
        <f>'SCC List'!A43</f>
        <v>50.03</v>
      </c>
      <c r="B46" s="302" t="str">
        <f>'SCC List'!B43</f>
        <v xml:space="preserve">Traction power supply:  substations </v>
      </c>
      <c r="C46" s="306"/>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row>
    <row r="47" spans="1:55" s="43" customFormat="1" x14ac:dyDescent="0.2">
      <c r="A47" s="305">
        <f>'SCC List'!A44</f>
        <v>50.04</v>
      </c>
      <c r="B47" s="302" t="str">
        <f>'SCC List'!B44</f>
        <v>Traction power distribution:  catenary and third rail</v>
      </c>
      <c r="C47" s="303"/>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row>
    <row r="48" spans="1:55" s="43" customFormat="1" ht="51" x14ac:dyDescent="0.2">
      <c r="A48" s="305">
        <f>'SCC List'!A45</f>
        <v>50.05</v>
      </c>
      <c r="B48" s="302" t="str">
        <f>'SCC List'!B45</f>
        <v>Communications</v>
      </c>
      <c r="C48" s="303" t="s">
        <v>153</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row>
    <row r="49" spans="1:55" s="43" customFormat="1" x14ac:dyDescent="0.2">
      <c r="A49" s="305">
        <f>'SCC List'!A46</f>
        <v>50.06</v>
      </c>
      <c r="B49" s="302" t="str">
        <f>'SCC List'!B46</f>
        <v>Fare collection system and equipment</v>
      </c>
      <c r="C49" s="303" t="s">
        <v>40</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row>
    <row r="50" spans="1:55" s="43" customFormat="1" x14ac:dyDescent="0.2">
      <c r="A50" s="305">
        <f>'SCC List'!A47</f>
        <v>50.07</v>
      </c>
      <c r="B50" s="302" t="str">
        <f>'SCC List'!B47</f>
        <v>Central Control</v>
      </c>
      <c r="C50" s="303"/>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row>
    <row r="51" spans="1:55" s="40" customFormat="1" ht="15.75" customHeight="1" x14ac:dyDescent="0.2">
      <c r="A51" s="901" t="s">
        <v>121</v>
      </c>
      <c r="B51" s="902"/>
      <c r="C51" s="303"/>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row>
    <row r="52" spans="1:55" s="43" customFormat="1" ht="51.75" customHeight="1" x14ac:dyDescent="0.2">
      <c r="A52" s="899" t="str">
        <f>'SCC List'!A48</f>
        <v>60 ROW, LAND, EXISTING IMPROVEMENTS</v>
      </c>
      <c r="B52" s="900"/>
      <c r="C52" s="306" t="s">
        <v>4</v>
      </c>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row>
    <row r="53" spans="1:55" s="43" customFormat="1" ht="81" customHeight="1" x14ac:dyDescent="0.2">
      <c r="A53" s="305">
        <f>'SCC List'!A49</f>
        <v>60.01</v>
      </c>
      <c r="B53" s="302" t="str">
        <f>'SCC List'!B49</f>
        <v xml:space="preserve">Purchase or lease of real estate  </v>
      </c>
      <c r="C53" s="300" t="s">
        <v>195</v>
      </c>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row>
    <row r="54" spans="1:55" s="46" customFormat="1" ht="15.75" customHeight="1" x14ac:dyDescent="0.2">
      <c r="A54" s="305">
        <f>'SCC List'!A50</f>
        <v>60.02</v>
      </c>
      <c r="B54" s="302" t="str">
        <f>'SCC List'!B50</f>
        <v>Relocation of existing households and businesses</v>
      </c>
      <c r="C54" s="303" t="s">
        <v>151</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row>
    <row r="55" spans="1:55" s="44" customFormat="1" ht="57.75" customHeight="1" x14ac:dyDescent="0.2">
      <c r="A55" s="899" t="str">
        <f>'SCC List'!A51</f>
        <v>70 VEHICLES (number)</v>
      </c>
      <c r="B55" s="900"/>
      <c r="C55" s="306" t="s">
        <v>3</v>
      </c>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row>
    <row r="56" spans="1:55" x14ac:dyDescent="0.2">
      <c r="A56" s="305">
        <f>'SCC List'!A52</f>
        <v>70.010000000000005</v>
      </c>
      <c r="B56" s="302" t="str">
        <f>'SCC List'!B52</f>
        <v>Light Rail</v>
      </c>
      <c r="C56" s="303" t="s">
        <v>194</v>
      </c>
    </row>
    <row r="57" spans="1:55" x14ac:dyDescent="0.2">
      <c r="A57" s="305">
        <f>'SCC List'!A53</f>
        <v>70.02</v>
      </c>
      <c r="B57" s="302" t="str">
        <f>'SCC List'!B53</f>
        <v>Heavy Rail</v>
      </c>
      <c r="C57" s="303"/>
    </row>
    <row r="58" spans="1:55" ht="28.5" customHeight="1" x14ac:dyDescent="0.2">
      <c r="A58" s="305">
        <f>'SCC List'!A54</f>
        <v>70.03</v>
      </c>
      <c r="B58" s="302" t="str">
        <f>'SCC List'!B54</f>
        <v>Commuter Rail</v>
      </c>
      <c r="C58" s="300" t="s">
        <v>197</v>
      </c>
    </row>
    <row r="59" spans="1:55" ht="25.5" x14ac:dyDescent="0.2">
      <c r="A59" s="305">
        <f>'SCC List'!A55</f>
        <v>70.040000000000006</v>
      </c>
      <c r="B59" s="302" t="str">
        <f>'SCC List'!B55</f>
        <v>Bus</v>
      </c>
      <c r="C59" s="300" t="s">
        <v>198</v>
      </c>
    </row>
    <row r="60" spans="1:55" ht="25.5" x14ac:dyDescent="0.2">
      <c r="A60" s="305">
        <f>'SCC List'!A56</f>
        <v>70.05</v>
      </c>
      <c r="B60" s="302" t="str">
        <f>'SCC List'!B56</f>
        <v>Other</v>
      </c>
      <c r="C60" s="300" t="s">
        <v>41</v>
      </c>
    </row>
    <row r="61" spans="1:55" x14ac:dyDescent="0.2">
      <c r="A61" s="305">
        <f>'SCC List'!A57</f>
        <v>70.06</v>
      </c>
      <c r="B61" s="302" t="str">
        <f>'SCC List'!B57</f>
        <v>Non-revenue vehicles</v>
      </c>
      <c r="C61" s="307"/>
    </row>
    <row r="62" spans="1:55" x14ac:dyDescent="0.2">
      <c r="A62" s="305">
        <f>'SCC List'!A58</f>
        <v>70.069999999999993</v>
      </c>
      <c r="B62" s="302" t="str">
        <f>'SCC List'!B58</f>
        <v>Spare parts</v>
      </c>
      <c r="C62" s="303"/>
    </row>
    <row r="63" spans="1:55" s="42" customFormat="1" ht="19.5" customHeight="1" x14ac:dyDescent="0.2">
      <c r="A63" s="899" t="str">
        <f>'SCC List'!A59</f>
        <v>80 PROFESSIONAL SERVICES (applies to Cats. 10-50)</v>
      </c>
      <c r="B63" s="900"/>
      <c r="C63" s="915" t="s">
        <v>299</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row>
    <row r="64" spans="1:55" s="43" customFormat="1" ht="41.25" customHeight="1" x14ac:dyDescent="0.2">
      <c r="A64" s="305">
        <f>'SCC List'!A60</f>
        <v>80.010000000000005</v>
      </c>
      <c r="B64" s="302" t="str">
        <f>'SCC List'!B60</f>
        <v>Project Development</v>
      </c>
      <c r="C64" s="916"/>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row>
    <row r="65" spans="1:55" s="43" customFormat="1" ht="41.25" customHeight="1" x14ac:dyDescent="0.2">
      <c r="A65" s="305">
        <f>'SCC List'!A61</f>
        <v>80.02</v>
      </c>
      <c r="B65" s="302" t="str">
        <f>'SCC List'!B61</f>
        <v>Engineering</v>
      </c>
      <c r="C65" s="916"/>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row>
    <row r="66" spans="1:55" s="43" customFormat="1" ht="40.5" customHeight="1" x14ac:dyDescent="0.2">
      <c r="A66" s="305">
        <f>'SCC List'!A62</f>
        <v>80.03</v>
      </c>
      <c r="B66" s="302" t="str">
        <f>'SCC List'!B62</f>
        <v>Project Management for Design and Construction</v>
      </c>
      <c r="C66" s="916"/>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row>
    <row r="67" spans="1:55" s="43" customFormat="1" ht="43.5" customHeight="1" x14ac:dyDescent="0.2">
      <c r="A67" s="305">
        <f>'SCC List'!A63</f>
        <v>80.040000000000006</v>
      </c>
      <c r="B67" s="302" t="str">
        <f>'SCC List'!B63</f>
        <v xml:space="preserve">Construction Administration &amp; Management </v>
      </c>
      <c r="C67" s="916"/>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row>
    <row r="68" spans="1:55" s="43" customFormat="1" ht="42.75" customHeight="1" x14ac:dyDescent="0.2">
      <c r="A68" s="305">
        <f>'SCC List'!A64</f>
        <v>80.05</v>
      </c>
      <c r="B68" s="302" t="str">
        <f>'SCC List'!B64</f>
        <v xml:space="preserve">Professional Liability and other Non-Construction Insurance </v>
      </c>
      <c r="C68" s="916"/>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row>
    <row r="69" spans="1:55" s="43" customFormat="1" ht="41.25" customHeight="1" x14ac:dyDescent="0.2">
      <c r="A69" s="305">
        <f>'SCC List'!A65</f>
        <v>80.06</v>
      </c>
      <c r="B69" s="302" t="str">
        <f>'SCC List'!B65</f>
        <v>Legal; Permits; Review Fees by other agencies, cities, etc.</v>
      </c>
      <c r="C69" s="916"/>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row>
    <row r="70" spans="1:55" s="43" customFormat="1" ht="46.5" customHeight="1" x14ac:dyDescent="0.2">
      <c r="A70" s="305">
        <f>'SCC List'!A66</f>
        <v>80.069999999999993</v>
      </c>
      <c r="B70" s="302" t="str">
        <f>'SCC List'!B66</f>
        <v>Surveys, Testing, Investigation, Inspection</v>
      </c>
      <c r="C70" s="917"/>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row>
    <row r="71" spans="1:55" s="43" customFormat="1" ht="33.75" customHeight="1" x14ac:dyDescent="0.2">
      <c r="A71" s="305">
        <f>'SCC List'!A67</f>
        <v>80.08</v>
      </c>
      <c r="B71" s="302" t="str">
        <f>'SCC List'!B67</f>
        <v>Start up</v>
      </c>
      <c r="C71" s="300" t="s">
        <v>179</v>
      </c>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row>
    <row r="72" spans="1:55" s="43" customFormat="1" ht="12.75" customHeight="1" x14ac:dyDescent="0.2">
      <c r="A72" s="308" t="s">
        <v>118</v>
      </c>
      <c r="B72" s="309"/>
      <c r="C72" s="303"/>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row>
    <row r="73" spans="1:55" s="43" customFormat="1" ht="25.5" x14ac:dyDescent="0.2">
      <c r="A73" s="918" t="str">
        <f>'SCC List'!A68</f>
        <v>90 UNALLOCATED CONTINGENCY</v>
      </c>
      <c r="B73" s="919"/>
      <c r="C73" s="300" t="s">
        <v>232</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row>
    <row r="74" spans="1:55" s="43" customFormat="1" ht="12.75" customHeight="1" x14ac:dyDescent="0.2">
      <c r="A74" s="308" t="s">
        <v>119</v>
      </c>
      <c r="B74" s="309"/>
      <c r="C74" s="303"/>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row>
    <row r="75" spans="1:55" s="47" customFormat="1" ht="144" customHeight="1" x14ac:dyDescent="0.2">
      <c r="A75" s="899" t="str">
        <f>'SCC List'!A69</f>
        <v>100  FINANCE CHARGES (CC Only)</v>
      </c>
      <c r="B75" s="900"/>
      <c r="C75" s="300" t="s">
        <v>253</v>
      </c>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row>
    <row r="76" spans="1:55" s="48" customFormat="1" ht="12.75" customHeight="1" x14ac:dyDescent="0.2">
      <c r="A76" s="308" t="s">
        <v>120</v>
      </c>
      <c r="B76" s="309"/>
      <c r="C76" s="303"/>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row>
    <row r="77" spans="1:55" x14ac:dyDescent="0.2">
      <c r="A77" s="28"/>
      <c r="B77" s="28"/>
      <c r="C77" s="39"/>
    </row>
    <row r="78" spans="1:55" s="40" customFormat="1" x14ac:dyDescent="0.2">
      <c r="A78" s="28"/>
      <c r="B78" s="28"/>
      <c r="C78" s="39"/>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row>
  </sheetData>
  <sheetProtection algorithmName="SHA-512" hashValue="TX043w6myulwII9y3enTYd2cVUeMfH7K44NQ1jCzcPdtXDcT51HMmqRjU/COiXVFFOO00myV46edsj+hB90r/Q==" saltValue="F4G48lwlyY2f5xCo8m7Wbw==" spinCount="100000" sheet="1" formatCells="0" formatColumns="0" formatRows="0" insertColumns="0" insertRows="0" insertHyperlinks="0" deleteColumns="0" deleteRows="0" sort="0" autoFilter="0" pivotTables="0"/>
  <mergeCells count="13">
    <mergeCell ref="A52:B52"/>
    <mergeCell ref="A75:B75"/>
    <mergeCell ref="C63:C70"/>
    <mergeCell ref="A73:B73"/>
    <mergeCell ref="A55:B55"/>
    <mergeCell ref="A63:B63"/>
    <mergeCell ref="A34:B34"/>
    <mergeCell ref="A43:B43"/>
    <mergeCell ref="A51:B51"/>
    <mergeCell ref="A1:B1"/>
    <mergeCell ref="A3:B3"/>
    <mergeCell ref="A26:B28"/>
    <mergeCell ref="A17:B18"/>
  </mergeCells>
  <phoneticPr fontId="0" type="noConversion"/>
  <pageMargins left="0.51" right="0.35" top="0.59" bottom="0.35" header="0.23" footer="0.26"/>
  <pageSetup scale="73" fitToHeight="0" orientation="portrait"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workbookViewId="0">
      <selection sqref="A1:H1"/>
    </sheetView>
  </sheetViews>
  <sheetFormatPr defaultColWidth="9.28515625" defaultRowHeight="12.75" x14ac:dyDescent="0.2"/>
  <cols>
    <col min="1" max="1" width="52.5703125" style="37" customWidth="1"/>
    <col min="2" max="2" width="9.5703125" style="37" customWidth="1"/>
    <col min="3" max="3" width="8.28515625" style="37" customWidth="1"/>
    <col min="4" max="4" width="43.42578125" style="37" customWidth="1"/>
    <col min="5" max="5" width="2.28515625" style="37" customWidth="1"/>
    <col min="6" max="6" width="19.42578125" style="61" customWidth="1"/>
    <col min="7" max="7" width="2.28515625" style="61" customWidth="1"/>
    <col min="8" max="8" width="32.42578125" style="22" customWidth="1"/>
    <col min="9" max="16384" width="9.28515625" style="37"/>
  </cols>
  <sheetData>
    <row r="1" spans="1:8" ht="52.5" customHeight="1" x14ac:dyDescent="0.2">
      <c r="A1" s="920" t="s">
        <v>254</v>
      </c>
      <c r="B1" s="921"/>
      <c r="C1" s="921"/>
      <c r="D1" s="921"/>
      <c r="E1" s="921"/>
      <c r="F1" s="921"/>
      <c r="G1" s="921"/>
      <c r="H1" s="922"/>
    </row>
    <row r="2" spans="1:8" ht="15" customHeight="1" x14ac:dyDescent="0.2">
      <c r="A2" s="923" t="str">
        <f>'SCC List'!A2</f>
        <v>(Rev.26, January 2025)</v>
      </c>
      <c r="B2" s="924"/>
      <c r="C2" s="924"/>
      <c r="D2" s="924"/>
      <c r="E2" s="924"/>
      <c r="F2" s="924"/>
      <c r="G2" s="924"/>
      <c r="H2" s="925"/>
    </row>
    <row r="3" spans="1:8" ht="30.75" customHeight="1" x14ac:dyDescent="0.2">
      <c r="A3" s="932" t="s">
        <v>265</v>
      </c>
      <c r="B3" s="310" t="s">
        <v>216</v>
      </c>
      <c r="C3" s="311" t="s">
        <v>0</v>
      </c>
      <c r="D3" s="312"/>
      <c r="E3" s="313"/>
      <c r="F3" s="313"/>
      <c r="G3" s="313"/>
      <c r="H3" s="314"/>
    </row>
    <row r="4" spans="1:8" ht="30.75" customHeight="1" x14ac:dyDescent="0.2">
      <c r="A4" s="933"/>
      <c r="B4" s="315"/>
      <c r="C4" s="316"/>
      <c r="D4" s="317"/>
      <c r="E4" s="313"/>
      <c r="F4" s="313"/>
      <c r="G4" s="313"/>
      <c r="H4" s="314"/>
    </row>
    <row r="5" spans="1:8" s="49" customFormat="1" ht="19.5" customHeight="1" x14ac:dyDescent="0.2">
      <c r="A5" s="933"/>
      <c r="B5" s="315" t="s">
        <v>217</v>
      </c>
      <c r="C5" s="316" t="s">
        <v>102</v>
      </c>
      <c r="D5" s="317"/>
      <c r="E5" s="317"/>
      <c r="F5" s="318"/>
      <c r="G5" s="318"/>
      <c r="H5" s="319" t="s">
        <v>122</v>
      </c>
    </row>
    <row r="6" spans="1:8" s="49" customFormat="1" ht="19.5" customHeight="1" x14ac:dyDescent="0.2">
      <c r="A6" s="933"/>
      <c r="B6" s="320"/>
      <c r="C6" s="321"/>
      <c r="D6" s="322"/>
      <c r="E6" s="322"/>
      <c r="F6" s="318"/>
      <c r="G6" s="318"/>
      <c r="H6" s="319" t="s">
        <v>123</v>
      </c>
    </row>
    <row r="7" spans="1:8" s="49" customFormat="1" ht="19.5" customHeight="1" x14ac:dyDescent="0.2">
      <c r="A7" s="933"/>
      <c r="B7" s="320"/>
      <c r="C7" s="321"/>
      <c r="D7" s="322"/>
      <c r="E7" s="322"/>
      <c r="F7" s="318"/>
      <c r="G7" s="318"/>
      <c r="H7" s="319" t="s">
        <v>124</v>
      </c>
    </row>
    <row r="8" spans="1:8" s="49" customFormat="1" ht="19.5" customHeight="1" x14ac:dyDescent="0.2">
      <c r="A8" s="933"/>
      <c r="B8" s="315" t="s">
        <v>218</v>
      </c>
      <c r="C8" s="316" t="s">
        <v>103</v>
      </c>
      <c r="D8" s="316"/>
      <c r="E8" s="316"/>
      <c r="F8" s="318"/>
      <c r="G8" s="323"/>
      <c r="H8" s="324" t="s">
        <v>125</v>
      </c>
    </row>
    <row r="9" spans="1:8" s="49" customFormat="1" ht="19.5" customHeight="1" x14ac:dyDescent="0.2">
      <c r="A9" s="933"/>
      <c r="B9" s="320"/>
      <c r="C9" s="321"/>
      <c r="D9" s="322"/>
      <c r="E9" s="322"/>
      <c r="F9" s="318"/>
      <c r="G9" s="323"/>
      <c r="H9" s="324" t="s">
        <v>126</v>
      </c>
    </row>
    <row r="10" spans="1:8" s="49" customFormat="1" ht="19.5" customHeight="1" x14ac:dyDescent="0.2">
      <c r="A10" s="933"/>
      <c r="B10" s="320"/>
      <c r="C10" s="321"/>
      <c r="D10" s="322"/>
      <c r="E10" s="322"/>
      <c r="F10" s="318"/>
      <c r="G10" s="323"/>
      <c r="H10" s="324" t="s">
        <v>127</v>
      </c>
    </row>
    <row r="11" spans="1:8" s="49" customFormat="1" ht="19.5" customHeight="1" x14ac:dyDescent="0.2">
      <c r="A11" s="933"/>
      <c r="B11" s="315" t="s">
        <v>219</v>
      </c>
      <c r="C11" s="316" t="s">
        <v>104</v>
      </c>
      <c r="D11" s="316"/>
      <c r="E11" s="316"/>
      <c r="F11" s="318"/>
      <c r="G11" s="323"/>
      <c r="H11" s="324" t="s">
        <v>140</v>
      </c>
    </row>
    <row r="12" spans="1:8" s="49" customFormat="1" ht="19.5" customHeight="1" x14ac:dyDescent="0.2">
      <c r="A12" s="933"/>
      <c r="B12" s="320"/>
      <c r="C12" s="321"/>
      <c r="D12" s="321"/>
      <c r="E12" s="321"/>
      <c r="F12" s="318"/>
      <c r="G12" s="323"/>
      <c r="H12" s="324" t="s">
        <v>128</v>
      </c>
    </row>
    <row r="13" spans="1:8" s="49" customFormat="1" ht="19.5" customHeight="1" x14ac:dyDescent="0.2">
      <c r="A13" s="933"/>
      <c r="B13" s="320"/>
      <c r="C13" s="321"/>
      <c r="D13" s="321"/>
      <c r="E13" s="321"/>
      <c r="F13" s="318"/>
      <c r="G13" s="323"/>
      <c r="H13" s="324" t="s">
        <v>129</v>
      </c>
    </row>
    <row r="14" spans="1:8" s="49" customFormat="1" ht="19.5" customHeight="1" x14ac:dyDescent="0.2">
      <c r="A14" s="933"/>
      <c r="B14" s="315" t="s">
        <v>220</v>
      </c>
      <c r="C14" s="316" t="s">
        <v>105</v>
      </c>
      <c r="D14" s="322"/>
      <c r="E14" s="322"/>
      <c r="F14" s="325" t="s">
        <v>161</v>
      </c>
      <c r="G14" s="326"/>
      <c r="H14" s="324" t="s">
        <v>130</v>
      </c>
    </row>
    <row r="15" spans="1:8" s="49" customFormat="1" ht="19.5" customHeight="1" x14ac:dyDescent="0.2">
      <c r="A15" s="933"/>
      <c r="B15" s="320"/>
      <c r="C15" s="321"/>
      <c r="D15" s="322"/>
      <c r="E15" s="322"/>
      <c r="F15" s="325" t="s">
        <v>162</v>
      </c>
      <c r="G15" s="323"/>
      <c r="H15" s="324" t="s">
        <v>131</v>
      </c>
    </row>
    <row r="16" spans="1:8" s="49" customFormat="1" ht="19.5" customHeight="1" x14ac:dyDescent="0.2">
      <c r="A16" s="933"/>
      <c r="B16" s="320"/>
      <c r="C16" s="321"/>
      <c r="D16" s="322"/>
      <c r="E16" s="322"/>
      <c r="F16" s="327"/>
      <c r="G16" s="323"/>
      <c r="H16" s="324" t="s">
        <v>132</v>
      </c>
    </row>
    <row r="17" spans="1:8" s="49" customFormat="1" ht="19.5" customHeight="1" x14ac:dyDescent="0.2">
      <c r="A17" s="933"/>
      <c r="B17" s="315" t="s">
        <v>221</v>
      </c>
      <c r="C17" s="316" t="s">
        <v>106</v>
      </c>
      <c r="D17" s="316"/>
      <c r="E17" s="316"/>
      <c r="F17" s="325" t="s">
        <v>163</v>
      </c>
      <c r="G17" s="326"/>
      <c r="H17" s="324" t="s">
        <v>5</v>
      </c>
    </row>
    <row r="18" spans="1:8" s="49" customFormat="1" ht="19.5" customHeight="1" x14ac:dyDescent="0.2">
      <c r="A18" s="933"/>
      <c r="B18" s="320"/>
      <c r="C18" s="321"/>
      <c r="D18" s="322"/>
      <c r="E18" s="322"/>
      <c r="F18" s="325" t="s">
        <v>164</v>
      </c>
      <c r="G18" s="323"/>
      <c r="H18" s="324" t="s">
        <v>6</v>
      </c>
    </row>
    <row r="19" spans="1:8" s="49" customFormat="1" ht="19.5" customHeight="1" x14ac:dyDescent="0.2">
      <c r="A19" s="933"/>
      <c r="B19" s="320"/>
      <c r="C19" s="321"/>
      <c r="D19" s="322"/>
      <c r="E19" s="322"/>
      <c r="F19" s="327"/>
      <c r="G19" s="323"/>
      <c r="H19" s="324" t="s">
        <v>133</v>
      </c>
    </row>
    <row r="20" spans="1:8" s="49" customFormat="1" ht="19.5" customHeight="1" x14ac:dyDescent="0.2">
      <c r="A20" s="933"/>
      <c r="B20" s="315" t="s">
        <v>222</v>
      </c>
      <c r="C20" s="928" t="s">
        <v>107</v>
      </c>
      <c r="D20" s="929"/>
      <c r="E20" s="322"/>
      <c r="F20" s="328" t="s">
        <v>165</v>
      </c>
      <c r="G20" s="326"/>
      <c r="H20" s="324" t="s">
        <v>134</v>
      </c>
    </row>
    <row r="21" spans="1:8" s="49" customFormat="1" ht="19.5" customHeight="1" x14ac:dyDescent="0.2">
      <c r="A21" s="933"/>
      <c r="B21" s="320"/>
      <c r="C21" s="930"/>
      <c r="D21" s="927"/>
      <c r="E21" s="322"/>
      <c r="F21" s="325" t="s">
        <v>142</v>
      </c>
      <c r="G21" s="323"/>
      <c r="H21" s="324" t="s">
        <v>7</v>
      </c>
    </row>
    <row r="22" spans="1:8" s="49" customFormat="1" ht="19.5" customHeight="1" x14ac:dyDescent="0.2">
      <c r="A22" s="933"/>
      <c r="B22" s="320"/>
      <c r="C22" s="329"/>
      <c r="D22" s="322"/>
      <c r="E22" s="322"/>
      <c r="F22" s="330"/>
      <c r="G22" s="318"/>
      <c r="H22" s="319" t="s">
        <v>8</v>
      </c>
    </row>
    <row r="23" spans="1:8" s="49" customFormat="1" ht="19.5" customHeight="1" x14ac:dyDescent="0.2">
      <c r="A23" s="933"/>
      <c r="B23" s="331" t="s">
        <v>112</v>
      </c>
      <c r="C23" s="332" t="s">
        <v>223</v>
      </c>
      <c r="D23" s="332"/>
      <c r="E23" s="332"/>
      <c r="F23" s="328" t="s">
        <v>166</v>
      </c>
      <c r="G23" s="333"/>
      <c r="H23" s="319" t="s">
        <v>10</v>
      </c>
    </row>
    <row r="24" spans="1:8" s="49" customFormat="1" ht="19.5" customHeight="1" x14ac:dyDescent="0.2">
      <c r="A24" s="933"/>
      <c r="B24" s="334"/>
      <c r="C24" s="335"/>
      <c r="D24" s="335"/>
      <c r="E24" s="336"/>
      <c r="F24" s="325" t="s">
        <v>160</v>
      </c>
      <c r="G24" s="318"/>
      <c r="H24" s="319" t="s">
        <v>9</v>
      </c>
    </row>
    <row r="25" spans="1:8" s="49" customFormat="1" ht="19.5" customHeight="1" x14ac:dyDescent="0.2">
      <c r="A25" s="933"/>
      <c r="B25" s="337"/>
      <c r="C25" s="336"/>
      <c r="D25" s="336"/>
      <c r="E25" s="336"/>
      <c r="F25" s="330"/>
      <c r="G25" s="318"/>
      <c r="H25" s="319" t="s">
        <v>11</v>
      </c>
    </row>
    <row r="26" spans="1:8" s="49" customFormat="1" ht="19.5" customHeight="1" x14ac:dyDescent="0.2">
      <c r="A26" s="933"/>
      <c r="B26" s="315" t="s">
        <v>224</v>
      </c>
      <c r="C26" s="931" t="s">
        <v>113</v>
      </c>
      <c r="D26" s="927"/>
      <c r="E26" s="322"/>
      <c r="F26" s="325" t="s">
        <v>167</v>
      </c>
      <c r="G26" s="333"/>
      <c r="H26" s="319" t="s">
        <v>12</v>
      </c>
    </row>
    <row r="27" spans="1:8" s="49" customFormat="1" ht="19.5" customHeight="1" x14ac:dyDescent="0.2">
      <c r="A27" s="933"/>
      <c r="B27" s="320"/>
      <c r="C27" s="926"/>
      <c r="D27" s="927"/>
      <c r="E27" s="322"/>
      <c r="F27" s="338" t="s">
        <v>168</v>
      </c>
      <c r="G27" s="323"/>
      <c r="H27" s="324" t="s">
        <v>13</v>
      </c>
    </row>
    <row r="28" spans="1:8" s="49" customFormat="1" ht="19.5" customHeight="1" x14ac:dyDescent="0.2">
      <c r="A28" s="933"/>
      <c r="B28" s="320"/>
      <c r="C28" s="321"/>
      <c r="D28" s="322"/>
      <c r="E28" s="322"/>
      <c r="F28" s="327"/>
      <c r="G28" s="323"/>
      <c r="H28" s="324" t="s">
        <v>14</v>
      </c>
    </row>
    <row r="29" spans="1:8" s="49" customFormat="1" ht="19.5" customHeight="1" x14ac:dyDescent="0.2">
      <c r="A29" s="933"/>
      <c r="B29" s="315" t="s">
        <v>225</v>
      </c>
      <c r="C29" s="339" t="s">
        <v>114</v>
      </c>
      <c r="D29" s="322"/>
      <c r="E29" s="322"/>
      <c r="F29" s="325" t="s">
        <v>169</v>
      </c>
      <c r="G29" s="326"/>
      <c r="H29" s="324" t="s">
        <v>15</v>
      </c>
    </row>
    <row r="30" spans="1:8" s="49" customFormat="1" ht="19.5" customHeight="1" x14ac:dyDescent="0.2">
      <c r="A30" s="933"/>
      <c r="B30" s="320"/>
      <c r="C30" s="340"/>
      <c r="D30" s="322"/>
      <c r="E30" s="322"/>
      <c r="F30" s="325" t="s">
        <v>170</v>
      </c>
      <c r="G30" s="323"/>
      <c r="H30" s="324" t="s">
        <v>135</v>
      </c>
    </row>
    <row r="31" spans="1:8" s="49" customFormat="1" ht="19.5" customHeight="1" x14ac:dyDescent="0.2">
      <c r="A31" s="933"/>
      <c r="B31" s="320"/>
      <c r="C31" s="340"/>
      <c r="D31" s="322"/>
      <c r="E31" s="322"/>
      <c r="F31" s="341"/>
      <c r="G31" s="323"/>
      <c r="H31" s="319" t="s">
        <v>136</v>
      </c>
    </row>
    <row r="32" spans="1:8" s="49" customFormat="1" ht="19.5" customHeight="1" x14ac:dyDescent="0.2">
      <c r="A32" s="933"/>
      <c r="B32" s="315" t="s">
        <v>226</v>
      </c>
      <c r="C32" s="317" t="s">
        <v>109</v>
      </c>
      <c r="D32" s="316"/>
      <c r="E32" s="316"/>
      <c r="F32" s="342" t="s">
        <v>171</v>
      </c>
      <c r="G32" s="326"/>
      <c r="H32" s="319" t="s">
        <v>137</v>
      </c>
    </row>
    <row r="33" spans="1:8" s="49" customFormat="1" ht="20.25" customHeight="1" x14ac:dyDescent="0.2">
      <c r="A33" s="933"/>
      <c r="B33" s="320"/>
      <c r="C33" s="322"/>
      <c r="D33" s="322"/>
      <c r="E33" s="322"/>
      <c r="F33" s="342" t="s">
        <v>172</v>
      </c>
      <c r="G33" s="323"/>
      <c r="H33" s="319" t="s">
        <v>138</v>
      </c>
    </row>
    <row r="34" spans="1:8" s="49" customFormat="1" ht="20.25" customHeight="1" x14ac:dyDescent="0.2">
      <c r="A34" s="933"/>
      <c r="B34" s="343"/>
      <c r="C34" s="322"/>
      <c r="D34" s="322"/>
      <c r="E34" s="322"/>
      <c r="F34" s="341"/>
      <c r="G34" s="323"/>
      <c r="H34" s="319" t="s">
        <v>139</v>
      </c>
    </row>
    <row r="35" spans="1:8" s="49" customFormat="1" ht="20.25" customHeight="1" x14ac:dyDescent="0.2">
      <c r="A35" s="933"/>
      <c r="B35" s="343"/>
      <c r="C35" s="322"/>
      <c r="D35" s="322"/>
      <c r="E35" s="322"/>
      <c r="F35" s="342" t="s">
        <v>173</v>
      </c>
      <c r="G35" s="326"/>
      <c r="H35" s="319" t="s">
        <v>141</v>
      </c>
    </row>
    <row r="36" spans="1:8" s="49" customFormat="1" ht="20.25" customHeight="1" x14ac:dyDescent="0.2">
      <c r="A36" s="934"/>
      <c r="B36" s="344"/>
      <c r="C36" s="345"/>
      <c r="D36" s="345"/>
      <c r="E36" s="345"/>
      <c r="F36" s="346" t="s">
        <v>174</v>
      </c>
      <c r="G36" s="347"/>
      <c r="H36" s="338" t="s">
        <v>143</v>
      </c>
    </row>
    <row r="37" spans="1:8" s="49" customFormat="1" ht="12" x14ac:dyDescent="0.2">
      <c r="G37" s="60"/>
      <c r="H37" s="24"/>
    </row>
    <row r="38" spans="1:8" s="49" customFormat="1" ht="12" x14ac:dyDescent="0.2">
      <c r="G38" s="60"/>
      <c r="H38" s="24"/>
    </row>
    <row r="39" spans="1:8" s="49" customFormat="1" ht="12" x14ac:dyDescent="0.2">
      <c r="F39" s="60"/>
      <c r="G39" s="60"/>
      <c r="H39" s="24"/>
    </row>
    <row r="40" spans="1:8" s="49" customFormat="1" ht="12" x14ac:dyDescent="0.2">
      <c r="F40" s="60"/>
      <c r="G40" s="60"/>
      <c r="H40" s="24"/>
    </row>
    <row r="41" spans="1:8" s="49" customFormat="1" ht="12" x14ac:dyDescent="0.2">
      <c r="F41" s="60"/>
      <c r="G41" s="60"/>
      <c r="H41" s="24"/>
    </row>
    <row r="42" spans="1:8" s="49" customFormat="1" ht="12" x14ac:dyDescent="0.2">
      <c r="F42" s="60"/>
      <c r="G42" s="60"/>
      <c r="H42" s="24"/>
    </row>
    <row r="43" spans="1:8" s="49" customFormat="1" ht="12" x14ac:dyDescent="0.2">
      <c r="F43" s="60"/>
      <c r="G43" s="60"/>
      <c r="H43" s="24"/>
    </row>
    <row r="44" spans="1:8" s="49" customFormat="1" ht="12" x14ac:dyDescent="0.2">
      <c r="F44" s="60"/>
      <c r="G44" s="60"/>
      <c r="H44" s="24"/>
    </row>
    <row r="45" spans="1:8" s="49" customFormat="1" ht="12" x14ac:dyDescent="0.2">
      <c r="F45" s="60"/>
      <c r="G45" s="60"/>
      <c r="H45" s="24"/>
    </row>
    <row r="46" spans="1:8" s="49" customFormat="1" ht="12" x14ac:dyDescent="0.2">
      <c r="F46" s="60"/>
      <c r="G46" s="60"/>
      <c r="H46" s="24"/>
    </row>
    <row r="47" spans="1:8" s="49" customFormat="1" ht="12" x14ac:dyDescent="0.2">
      <c r="F47" s="60"/>
      <c r="G47" s="60"/>
      <c r="H47" s="24"/>
    </row>
    <row r="48" spans="1:8" s="49" customFormat="1" ht="12" x14ac:dyDescent="0.2">
      <c r="F48" s="60"/>
      <c r="G48" s="60"/>
      <c r="H48" s="24"/>
    </row>
    <row r="49" spans="6:8" s="49" customFormat="1" ht="12" x14ac:dyDescent="0.2">
      <c r="F49" s="60"/>
      <c r="G49" s="60"/>
      <c r="H49" s="24"/>
    </row>
    <row r="50" spans="6:8" s="49" customFormat="1" ht="12" x14ac:dyDescent="0.2">
      <c r="F50" s="60"/>
      <c r="G50" s="60"/>
      <c r="H50" s="24"/>
    </row>
    <row r="51" spans="6:8" s="49" customFormat="1" ht="12" x14ac:dyDescent="0.2">
      <c r="F51" s="60"/>
      <c r="G51" s="60"/>
      <c r="H51" s="24"/>
    </row>
    <row r="52" spans="6:8" s="49" customFormat="1" ht="12" x14ac:dyDescent="0.2">
      <c r="F52" s="60"/>
      <c r="G52" s="60"/>
      <c r="H52" s="24"/>
    </row>
    <row r="53" spans="6:8" s="49" customFormat="1" ht="12" x14ac:dyDescent="0.2">
      <c r="F53" s="60"/>
      <c r="G53" s="60"/>
      <c r="H53" s="24"/>
    </row>
    <row r="54" spans="6:8" s="49" customFormat="1" ht="12" x14ac:dyDescent="0.2">
      <c r="F54" s="60"/>
      <c r="G54" s="60"/>
      <c r="H54" s="24"/>
    </row>
    <row r="55" spans="6:8" s="49" customFormat="1" ht="12" x14ac:dyDescent="0.2">
      <c r="F55" s="60"/>
      <c r="G55" s="60"/>
      <c r="H55" s="24"/>
    </row>
    <row r="56" spans="6:8" s="49" customFormat="1" ht="12" x14ac:dyDescent="0.2">
      <c r="F56" s="60"/>
      <c r="G56" s="60"/>
      <c r="H56" s="24"/>
    </row>
    <row r="57" spans="6:8" s="49" customFormat="1" ht="12" x14ac:dyDescent="0.2">
      <c r="F57" s="60"/>
      <c r="G57" s="60"/>
      <c r="H57" s="24"/>
    </row>
    <row r="58" spans="6:8" s="49" customFormat="1" ht="12" x14ac:dyDescent="0.2">
      <c r="F58" s="60"/>
      <c r="G58" s="60"/>
      <c r="H58" s="24"/>
    </row>
    <row r="59" spans="6:8" s="49" customFormat="1" ht="12" x14ac:dyDescent="0.2">
      <c r="F59" s="60"/>
      <c r="G59" s="60"/>
      <c r="H59" s="24"/>
    </row>
    <row r="60" spans="6:8" s="49" customFormat="1" ht="12" x14ac:dyDescent="0.2">
      <c r="F60" s="60"/>
      <c r="G60" s="60"/>
      <c r="H60" s="24"/>
    </row>
    <row r="61" spans="6:8" s="49" customFormat="1" ht="12" x14ac:dyDescent="0.2">
      <c r="F61" s="60"/>
      <c r="G61" s="60"/>
      <c r="H61" s="24"/>
    </row>
    <row r="62" spans="6:8" s="49" customFormat="1" ht="12" x14ac:dyDescent="0.2">
      <c r="F62" s="60"/>
      <c r="G62" s="60"/>
      <c r="H62" s="24"/>
    </row>
    <row r="63" spans="6:8" s="49" customFormat="1" ht="12" x14ac:dyDescent="0.2">
      <c r="F63" s="60"/>
      <c r="G63" s="60"/>
      <c r="H63" s="24"/>
    </row>
    <row r="64" spans="6:8" s="49" customFormat="1" ht="12" x14ac:dyDescent="0.2">
      <c r="F64" s="60"/>
      <c r="G64" s="60"/>
      <c r="H64" s="24"/>
    </row>
    <row r="65" spans="6:8" s="49" customFormat="1" ht="12" x14ac:dyDescent="0.2">
      <c r="F65" s="60"/>
      <c r="G65" s="60"/>
      <c r="H65" s="24"/>
    </row>
    <row r="66" spans="6:8" s="49" customFormat="1" ht="12" x14ac:dyDescent="0.2">
      <c r="F66" s="60"/>
      <c r="G66" s="60"/>
      <c r="H66" s="24"/>
    </row>
    <row r="67" spans="6:8" s="49" customFormat="1" ht="12" x14ac:dyDescent="0.2">
      <c r="F67" s="60"/>
      <c r="G67" s="60"/>
      <c r="H67" s="24"/>
    </row>
    <row r="68" spans="6:8" s="49" customFormat="1" ht="12" x14ac:dyDescent="0.2">
      <c r="F68" s="60"/>
      <c r="G68" s="60"/>
      <c r="H68" s="24"/>
    </row>
    <row r="69" spans="6:8" s="49" customFormat="1" ht="12" x14ac:dyDescent="0.2">
      <c r="F69" s="60"/>
      <c r="G69" s="60"/>
      <c r="H69" s="24"/>
    </row>
    <row r="70" spans="6:8" s="49" customFormat="1" ht="12" x14ac:dyDescent="0.2">
      <c r="F70" s="60"/>
      <c r="G70" s="60"/>
      <c r="H70" s="24"/>
    </row>
    <row r="71" spans="6:8" s="49" customFormat="1" ht="12" x14ac:dyDescent="0.2">
      <c r="F71" s="60"/>
      <c r="G71" s="60"/>
      <c r="H71" s="24"/>
    </row>
    <row r="72" spans="6:8" s="49" customFormat="1" ht="12" x14ac:dyDescent="0.2">
      <c r="F72" s="60"/>
      <c r="G72" s="60"/>
      <c r="H72" s="24"/>
    </row>
    <row r="73" spans="6:8" s="49" customFormat="1" ht="12" x14ac:dyDescent="0.2">
      <c r="F73" s="60"/>
      <c r="G73" s="60"/>
      <c r="H73" s="24"/>
    </row>
    <row r="74" spans="6:8" s="49" customFormat="1" ht="12" x14ac:dyDescent="0.2">
      <c r="F74" s="60"/>
      <c r="G74" s="60"/>
      <c r="H74" s="24"/>
    </row>
    <row r="75" spans="6:8" s="49" customFormat="1" ht="12" x14ac:dyDescent="0.2">
      <c r="F75" s="60"/>
      <c r="G75" s="60"/>
      <c r="H75" s="24"/>
    </row>
    <row r="76" spans="6:8" s="49" customFormat="1" ht="12" x14ac:dyDescent="0.2">
      <c r="F76" s="60"/>
      <c r="G76" s="60"/>
      <c r="H76" s="24"/>
    </row>
    <row r="77" spans="6:8" s="49" customFormat="1" ht="12" x14ac:dyDescent="0.2">
      <c r="F77" s="60"/>
      <c r="G77" s="60"/>
      <c r="H77" s="24"/>
    </row>
    <row r="78" spans="6:8" s="49" customFormat="1" ht="12" x14ac:dyDescent="0.2">
      <c r="F78" s="60"/>
      <c r="G78" s="60"/>
      <c r="H78" s="24"/>
    </row>
    <row r="79" spans="6:8" s="49" customFormat="1" ht="12" x14ac:dyDescent="0.2">
      <c r="F79" s="60"/>
      <c r="G79" s="60"/>
      <c r="H79" s="24"/>
    </row>
    <row r="80" spans="6:8" s="49" customFormat="1" ht="12" x14ac:dyDescent="0.2">
      <c r="F80" s="60"/>
      <c r="G80" s="60"/>
      <c r="H80" s="24"/>
    </row>
    <row r="81" spans="6:8" s="49" customFormat="1" ht="12" x14ac:dyDescent="0.2">
      <c r="F81" s="60"/>
      <c r="G81" s="60"/>
      <c r="H81" s="24"/>
    </row>
    <row r="82" spans="6:8" s="49" customFormat="1" ht="12" x14ac:dyDescent="0.2">
      <c r="F82" s="60"/>
      <c r="G82" s="60"/>
      <c r="H82" s="24"/>
    </row>
    <row r="83" spans="6:8" s="49" customFormat="1" ht="12" x14ac:dyDescent="0.2">
      <c r="F83" s="60"/>
      <c r="G83" s="60"/>
      <c r="H83" s="24"/>
    </row>
    <row r="84" spans="6:8" s="49" customFormat="1" ht="12" x14ac:dyDescent="0.2">
      <c r="F84" s="60"/>
      <c r="G84" s="60"/>
      <c r="H84" s="24"/>
    </row>
    <row r="85" spans="6:8" s="49" customFormat="1" ht="12" x14ac:dyDescent="0.2">
      <c r="F85" s="60"/>
      <c r="G85" s="60"/>
      <c r="H85" s="24"/>
    </row>
    <row r="86" spans="6:8" s="49" customFormat="1" ht="12" x14ac:dyDescent="0.2">
      <c r="F86" s="60"/>
      <c r="G86" s="60"/>
      <c r="H86" s="24"/>
    </row>
    <row r="87" spans="6:8" s="49" customFormat="1" ht="12" x14ac:dyDescent="0.2">
      <c r="F87" s="60"/>
      <c r="G87" s="60"/>
      <c r="H87" s="24"/>
    </row>
    <row r="88" spans="6:8" s="49" customFormat="1" ht="12" x14ac:dyDescent="0.2">
      <c r="F88" s="60"/>
      <c r="G88" s="60"/>
      <c r="H88" s="24"/>
    </row>
    <row r="89" spans="6:8" s="49" customFormat="1" ht="12" x14ac:dyDescent="0.2">
      <c r="F89" s="60"/>
      <c r="G89" s="60"/>
      <c r="H89" s="24"/>
    </row>
    <row r="90" spans="6:8" s="49" customFormat="1" ht="12" x14ac:dyDescent="0.2">
      <c r="F90" s="60"/>
      <c r="G90" s="60"/>
      <c r="H90" s="24"/>
    </row>
    <row r="91" spans="6:8" s="49" customFormat="1" ht="12" x14ac:dyDescent="0.2">
      <c r="F91" s="60"/>
      <c r="G91" s="60"/>
      <c r="H91" s="24"/>
    </row>
    <row r="92" spans="6:8" s="49" customFormat="1" ht="12" x14ac:dyDescent="0.2">
      <c r="F92" s="60"/>
      <c r="G92" s="60"/>
      <c r="H92" s="24"/>
    </row>
    <row r="93" spans="6:8" s="49" customFormat="1" ht="12" x14ac:dyDescent="0.2">
      <c r="F93" s="60"/>
      <c r="G93" s="60"/>
      <c r="H93" s="24"/>
    </row>
    <row r="94" spans="6:8" s="49" customFormat="1" ht="12" x14ac:dyDescent="0.2">
      <c r="F94" s="60"/>
      <c r="G94" s="60"/>
      <c r="H94" s="24"/>
    </row>
    <row r="95" spans="6:8" s="49" customFormat="1" ht="12" x14ac:dyDescent="0.2">
      <c r="F95" s="60"/>
      <c r="G95" s="60"/>
      <c r="H95" s="24"/>
    </row>
    <row r="96" spans="6:8" s="49" customFormat="1" ht="12" x14ac:dyDescent="0.2">
      <c r="F96" s="60"/>
      <c r="G96" s="60"/>
      <c r="H96" s="24"/>
    </row>
    <row r="97" spans="6:8" s="49" customFormat="1" ht="12" x14ac:dyDescent="0.2">
      <c r="F97" s="60"/>
      <c r="G97" s="60"/>
      <c r="H97" s="24"/>
    </row>
    <row r="98" spans="6:8" s="49" customFormat="1" ht="12" x14ac:dyDescent="0.2">
      <c r="F98" s="60"/>
      <c r="G98" s="60"/>
      <c r="H98" s="24"/>
    </row>
    <row r="99" spans="6:8" s="49" customFormat="1" ht="12" x14ac:dyDescent="0.2">
      <c r="F99" s="60"/>
      <c r="G99" s="60"/>
      <c r="H99" s="24"/>
    </row>
    <row r="100" spans="6:8" s="49" customFormat="1" ht="12" x14ac:dyDescent="0.2">
      <c r="F100" s="60"/>
      <c r="G100" s="60"/>
      <c r="H100" s="24"/>
    </row>
    <row r="101" spans="6:8" s="49" customFormat="1" ht="12" x14ac:dyDescent="0.2">
      <c r="F101" s="60"/>
      <c r="G101" s="60"/>
      <c r="H101" s="24"/>
    </row>
    <row r="102" spans="6:8" s="49" customFormat="1" ht="12" x14ac:dyDescent="0.2">
      <c r="F102" s="60"/>
      <c r="G102" s="60"/>
      <c r="H102" s="24"/>
    </row>
    <row r="103" spans="6:8" s="49" customFormat="1" ht="12" x14ac:dyDescent="0.2">
      <c r="F103" s="60"/>
      <c r="G103" s="60"/>
      <c r="H103" s="24"/>
    </row>
    <row r="104" spans="6:8" s="49" customFormat="1" ht="12" x14ac:dyDescent="0.2">
      <c r="F104" s="60"/>
      <c r="G104" s="60"/>
      <c r="H104" s="24"/>
    </row>
    <row r="105" spans="6:8" s="49" customFormat="1" ht="12" x14ac:dyDescent="0.2">
      <c r="F105" s="60"/>
      <c r="G105" s="60"/>
      <c r="H105" s="24"/>
    </row>
    <row r="106" spans="6:8" s="49" customFormat="1" ht="12" x14ac:dyDescent="0.2">
      <c r="F106" s="60"/>
      <c r="G106" s="60"/>
      <c r="H106" s="24"/>
    </row>
    <row r="107" spans="6:8" s="49" customFormat="1" ht="12" x14ac:dyDescent="0.2">
      <c r="F107" s="60"/>
      <c r="G107" s="60"/>
      <c r="H107" s="24"/>
    </row>
    <row r="108" spans="6:8" s="49" customFormat="1" ht="12" x14ac:dyDescent="0.2">
      <c r="F108" s="60"/>
      <c r="G108" s="60"/>
      <c r="H108" s="24"/>
    </row>
    <row r="109" spans="6:8" s="49" customFormat="1" ht="12" x14ac:dyDescent="0.2">
      <c r="F109" s="60"/>
      <c r="G109" s="60"/>
      <c r="H109" s="24"/>
    </row>
    <row r="110" spans="6:8" s="49" customFormat="1" ht="12" x14ac:dyDescent="0.2">
      <c r="F110" s="60"/>
      <c r="G110" s="60"/>
      <c r="H110" s="24"/>
    </row>
    <row r="111" spans="6:8" s="49" customFormat="1" ht="12" x14ac:dyDescent="0.2">
      <c r="F111" s="60"/>
      <c r="G111" s="60"/>
      <c r="H111" s="24"/>
    </row>
    <row r="112" spans="6:8" s="49" customFormat="1" ht="12" x14ac:dyDescent="0.2">
      <c r="F112" s="60"/>
      <c r="G112" s="60"/>
      <c r="H112" s="24"/>
    </row>
    <row r="113" spans="6:8" s="49" customFormat="1" ht="12" x14ac:dyDescent="0.2">
      <c r="F113" s="60"/>
      <c r="G113" s="60"/>
      <c r="H113" s="24"/>
    </row>
    <row r="114" spans="6:8" s="49" customFormat="1" ht="12" x14ac:dyDescent="0.2">
      <c r="F114" s="60"/>
      <c r="G114" s="60"/>
      <c r="H114" s="24"/>
    </row>
    <row r="115" spans="6:8" s="49" customFormat="1" ht="12" x14ac:dyDescent="0.2">
      <c r="F115" s="60"/>
      <c r="G115" s="60"/>
      <c r="H115" s="24"/>
    </row>
    <row r="116" spans="6:8" s="49" customFormat="1" ht="12" x14ac:dyDescent="0.2">
      <c r="F116" s="60"/>
      <c r="G116" s="60"/>
      <c r="H116" s="24"/>
    </row>
    <row r="117" spans="6:8" s="49" customFormat="1" ht="12" x14ac:dyDescent="0.2">
      <c r="F117" s="60"/>
      <c r="G117" s="60"/>
      <c r="H117" s="24"/>
    </row>
    <row r="118" spans="6:8" s="49" customFormat="1" ht="12" x14ac:dyDescent="0.2">
      <c r="F118" s="60"/>
      <c r="G118" s="60"/>
      <c r="H118" s="24"/>
    </row>
    <row r="119" spans="6:8" s="49" customFormat="1" ht="12" x14ac:dyDescent="0.2">
      <c r="F119" s="60"/>
      <c r="G119" s="60"/>
      <c r="H119" s="24"/>
    </row>
    <row r="120" spans="6:8" s="49" customFormat="1" ht="12" x14ac:dyDescent="0.2">
      <c r="F120" s="60"/>
      <c r="G120" s="60"/>
      <c r="H120" s="24"/>
    </row>
    <row r="121" spans="6:8" s="49" customFormat="1" ht="12" x14ac:dyDescent="0.2">
      <c r="F121" s="60"/>
      <c r="G121" s="60"/>
      <c r="H121" s="24"/>
    </row>
    <row r="122" spans="6:8" s="49" customFormat="1" ht="12" x14ac:dyDescent="0.2">
      <c r="F122" s="60"/>
      <c r="G122" s="60"/>
      <c r="H122" s="24"/>
    </row>
    <row r="123" spans="6:8" s="49" customFormat="1" ht="12" x14ac:dyDescent="0.2">
      <c r="F123" s="60"/>
      <c r="G123" s="60"/>
      <c r="H123" s="24"/>
    </row>
    <row r="124" spans="6:8" s="49" customFormat="1" ht="12" x14ac:dyDescent="0.2">
      <c r="F124" s="60"/>
      <c r="G124" s="60"/>
      <c r="H124" s="24"/>
    </row>
    <row r="125" spans="6:8" s="49" customFormat="1" ht="12" x14ac:dyDescent="0.2">
      <c r="F125" s="60"/>
      <c r="G125" s="60"/>
      <c r="H125" s="24"/>
    </row>
    <row r="126" spans="6:8" s="49" customFormat="1" ht="12" x14ac:dyDescent="0.2">
      <c r="F126" s="60"/>
      <c r="G126" s="60"/>
      <c r="H126" s="24"/>
    </row>
    <row r="127" spans="6:8" s="49" customFormat="1" ht="12" x14ac:dyDescent="0.2">
      <c r="F127" s="60"/>
      <c r="G127" s="60"/>
      <c r="H127" s="24"/>
    </row>
    <row r="128" spans="6:8" s="49" customFormat="1" ht="12" x14ac:dyDescent="0.2">
      <c r="F128" s="60"/>
      <c r="G128" s="60"/>
      <c r="H128" s="24"/>
    </row>
    <row r="129" spans="6:8" s="49" customFormat="1" ht="12" x14ac:dyDescent="0.2">
      <c r="F129" s="60"/>
      <c r="G129" s="60"/>
      <c r="H129" s="24"/>
    </row>
    <row r="130" spans="6:8" s="49" customFormat="1" ht="12" x14ac:dyDescent="0.2">
      <c r="F130" s="60"/>
      <c r="G130" s="60"/>
      <c r="H130" s="24"/>
    </row>
    <row r="131" spans="6:8" s="49" customFormat="1" ht="12" x14ac:dyDescent="0.2">
      <c r="F131" s="60"/>
      <c r="G131" s="60"/>
      <c r="H131" s="24"/>
    </row>
    <row r="132" spans="6:8" s="49" customFormat="1" ht="12" x14ac:dyDescent="0.2">
      <c r="F132" s="60"/>
      <c r="G132" s="60"/>
      <c r="H132" s="24"/>
    </row>
    <row r="133" spans="6:8" s="49" customFormat="1" ht="12" x14ac:dyDescent="0.2">
      <c r="F133" s="60"/>
      <c r="G133" s="60"/>
      <c r="H133" s="24"/>
    </row>
    <row r="134" spans="6:8" s="49" customFormat="1" ht="12" x14ac:dyDescent="0.2">
      <c r="F134" s="60"/>
      <c r="G134" s="60"/>
      <c r="H134" s="24"/>
    </row>
    <row r="135" spans="6:8" s="49" customFormat="1" ht="12" x14ac:dyDescent="0.2">
      <c r="F135" s="60"/>
      <c r="G135" s="60"/>
      <c r="H135" s="24"/>
    </row>
    <row r="136" spans="6:8" s="49" customFormat="1" ht="12" x14ac:dyDescent="0.2">
      <c r="F136" s="60"/>
      <c r="G136" s="60"/>
      <c r="H136" s="24"/>
    </row>
    <row r="137" spans="6:8" s="49" customFormat="1" ht="12" x14ac:dyDescent="0.2">
      <c r="F137" s="60"/>
      <c r="G137" s="60"/>
      <c r="H137" s="24"/>
    </row>
    <row r="138" spans="6:8" s="49" customFormat="1" ht="12" x14ac:dyDescent="0.2">
      <c r="F138" s="60"/>
      <c r="G138" s="60"/>
      <c r="H138" s="24"/>
    </row>
    <row r="139" spans="6:8" s="49" customFormat="1" ht="12" x14ac:dyDescent="0.2">
      <c r="F139" s="60"/>
      <c r="G139" s="60"/>
      <c r="H139" s="24"/>
    </row>
    <row r="140" spans="6:8" s="49" customFormat="1" ht="12" x14ac:dyDescent="0.2">
      <c r="F140" s="60"/>
      <c r="G140" s="60"/>
      <c r="H140" s="24"/>
    </row>
    <row r="141" spans="6:8" s="49" customFormat="1" ht="12" x14ac:dyDescent="0.2">
      <c r="F141" s="60"/>
      <c r="G141" s="60"/>
      <c r="H141" s="24"/>
    </row>
    <row r="142" spans="6:8" s="49" customFormat="1" ht="12" x14ac:dyDescent="0.2">
      <c r="F142" s="60"/>
      <c r="G142" s="60"/>
      <c r="H142" s="24"/>
    </row>
    <row r="143" spans="6:8" s="49" customFormat="1" ht="12" x14ac:dyDescent="0.2">
      <c r="F143" s="60"/>
      <c r="G143" s="60"/>
      <c r="H143" s="24"/>
    </row>
    <row r="144" spans="6:8" s="49" customFormat="1" ht="12" x14ac:dyDescent="0.2">
      <c r="F144" s="60"/>
      <c r="G144" s="60"/>
      <c r="H144" s="24"/>
    </row>
    <row r="145" spans="6:8" s="49" customFormat="1" ht="12" x14ac:dyDescent="0.2">
      <c r="F145" s="60"/>
      <c r="G145" s="60"/>
      <c r="H145" s="24"/>
    </row>
    <row r="146" spans="6:8" s="49" customFormat="1" ht="12" x14ac:dyDescent="0.2">
      <c r="F146" s="60"/>
      <c r="G146" s="60"/>
      <c r="H146" s="24"/>
    </row>
    <row r="147" spans="6:8" s="49" customFormat="1" ht="12" x14ac:dyDescent="0.2">
      <c r="F147" s="60"/>
      <c r="G147" s="60"/>
      <c r="H147" s="24"/>
    </row>
    <row r="148" spans="6:8" s="49" customFormat="1" ht="12" x14ac:dyDescent="0.2">
      <c r="F148" s="60"/>
      <c r="G148" s="60"/>
      <c r="H148" s="24"/>
    </row>
    <row r="149" spans="6:8" s="49" customFormat="1" ht="12" x14ac:dyDescent="0.2">
      <c r="F149" s="60"/>
      <c r="G149" s="60"/>
      <c r="H149" s="24"/>
    </row>
    <row r="150" spans="6:8" s="49" customFormat="1" ht="12" x14ac:dyDescent="0.2">
      <c r="F150" s="60"/>
      <c r="G150" s="60"/>
      <c r="H150" s="24"/>
    </row>
    <row r="151" spans="6:8" s="49" customFormat="1" ht="12" x14ac:dyDescent="0.2">
      <c r="F151" s="60"/>
      <c r="G151" s="60"/>
      <c r="H151" s="24"/>
    </row>
    <row r="152" spans="6:8" s="49" customFormat="1" ht="12" x14ac:dyDescent="0.2">
      <c r="F152" s="60"/>
      <c r="G152" s="60"/>
      <c r="H152" s="24"/>
    </row>
    <row r="153" spans="6:8" s="49" customFormat="1" ht="12" x14ac:dyDescent="0.2">
      <c r="F153" s="60"/>
      <c r="G153" s="60"/>
      <c r="H153" s="24"/>
    </row>
    <row r="154" spans="6:8" s="49" customFormat="1" ht="12" x14ac:dyDescent="0.2">
      <c r="F154" s="60"/>
      <c r="G154" s="60"/>
      <c r="H154" s="24"/>
    </row>
    <row r="155" spans="6:8" s="49" customFormat="1" ht="12" x14ac:dyDescent="0.2">
      <c r="F155" s="60"/>
      <c r="G155" s="60"/>
      <c r="H155" s="24"/>
    </row>
    <row r="156" spans="6:8" s="49" customFormat="1" ht="12" x14ac:dyDescent="0.2">
      <c r="F156" s="60"/>
      <c r="G156" s="60"/>
      <c r="H156" s="24"/>
    </row>
    <row r="157" spans="6:8" s="49" customFormat="1" ht="12" x14ac:dyDescent="0.2">
      <c r="F157" s="60"/>
      <c r="G157" s="60"/>
      <c r="H157" s="24"/>
    </row>
    <row r="158" spans="6:8" s="49" customFormat="1" ht="12" x14ac:dyDescent="0.2">
      <c r="F158" s="60"/>
      <c r="G158" s="60"/>
      <c r="H158" s="24"/>
    </row>
    <row r="159" spans="6:8" s="49" customFormat="1" ht="12" x14ac:dyDescent="0.2">
      <c r="F159" s="60"/>
      <c r="G159" s="60"/>
      <c r="H159" s="24"/>
    </row>
    <row r="160" spans="6:8" s="49" customFormat="1" ht="12" x14ac:dyDescent="0.2">
      <c r="F160" s="60"/>
      <c r="G160" s="60"/>
      <c r="H160" s="24"/>
    </row>
    <row r="161" spans="6:8" s="49" customFormat="1" ht="12" x14ac:dyDescent="0.2">
      <c r="F161" s="60"/>
      <c r="G161" s="60"/>
      <c r="H161" s="24"/>
    </row>
    <row r="162" spans="6:8" s="49" customFormat="1" ht="12" x14ac:dyDescent="0.2">
      <c r="F162" s="60"/>
      <c r="G162" s="60"/>
      <c r="H162" s="24"/>
    </row>
    <row r="163" spans="6:8" s="49" customFormat="1" ht="12" x14ac:dyDescent="0.2">
      <c r="F163" s="60"/>
      <c r="G163" s="60"/>
      <c r="H163" s="24"/>
    </row>
    <row r="164" spans="6:8" s="49" customFormat="1" ht="12" x14ac:dyDescent="0.2">
      <c r="F164" s="60"/>
      <c r="G164" s="60"/>
      <c r="H164" s="24"/>
    </row>
    <row r="165" spans="6:8" s="49" customFormat="1" ht="12" x14ac:dyDescent="0.2">
      <c r="F165" s="60"/>
      <c r="G165" s="60"/>
      <c r="H165" s="24"/>
    </row>
    <row r="166" spans="6:8" s="49" customFormat="1" ht="12" x14ac:dyDescent="0.2">
      <c r="F166" s="60"/>
      <c r="G166" s="60"/>
      <c r="H166" s="24"/>
    </row>
    <row r="167" spans="6:8" s="49" customFormat="1" ht="12" x14ac:dyDescent="0.2">
      <c r="F167" s="60"/>
      <c r="G167" s="60"/>
      <c r="H167" s="24"/>
    </row>
    <row r="168" spans="6:8" s="49" customFormat="1" ht="12" x14ac:dyDescent="0.2">
      <c r="F168" s="60"/>
      <c r="G168" s="60"/>
      <c r="H168" s="24"/>
    </row>
    <row r="169" spans="6:8" s="49" customFormat="1" ht="12" x14ac:dyDescent="0.2">
      <c r="F169" s="60"/>
      <c r="G169" s="60"/>
      <c r="H169" s="24"/>
    </row>
    <row r="170" spans="6:8" s="49" customFormat="1" ht="12" x14ac:dyDescent="0.2">
      <c r="F170" s="60"/>
      <c r="G170" s="60"/>
      <c r="H170" s="24"/>
    </row>
    <row r="171" spans="6:8" s="49" customFormat="1" ht="12" x14ac:dyDescent="0.2">
      <c r="F171" s="60"/>
      <c r="G171" s="60"/>
      <c r="H171" s="24"/>
    </row>
    <row r="172" spans="6:8" s="49" customFormat="1" ht="12" x14ac:dyDescent="0.2">
      <c r="F172" s="60"/>
      <c r="G172" s="60"/>
      <c r="H172" s="24"/>
    </row>
    <row r="173" spans="6:8" s="49" customFormat="1" ht="12" x14ac:dyDescent="0.2">
      <c r="F173" s="60"/>
      <c r="G173" s="60"/>
      <c r="H173" s="24"/>
    </row>
    <row r="174" spans="6:8" s="49" customFormat="1" ht="12" x14ac:dyDescent="0.2">
      <c r="F174" s="60"/>
      <c r="G174" s="60"/>
      <c r="H174" s="24"/>
    </row>
    <row r="175" spans="6:8" s="49" customFormat="1" ht="12" x14ac:dyDescent="0.2">
      <c r="F175" s="60"/>
      <c r="G175" s="60"/>
      <c r="H175" s="24"/>
    </row>
    <row r="176" spans="6:8" s="49" customFormat="1" ht="12" x14ac:dyDescent="0.2">
      <c r="F176" s="60"/>
      <c r="G176" s="60"/>
      <c r="H176" s="24"/>
    </row>
    <row r="177" spans="6:8" s="49" customFormat="1" ht="12" x14ac:dyDescent="0.2">
      <c r="F177" s="60"/>
      <c r="G177" s="60"/>
      <c r="H177" s="24"/>
    </row>
    <row r="178" spans="6:8" s="49" customFormat="1" ht="12" x14ac:dyDescent="0.2">
      <c r="F178" s="60"/>
      <c r="G178" s="60"/>
      <c r="H178" s="24"/>
    </row>
    <row r="179" spans="6:8" s="49" customFormat="1" ht="12" x14ac:dyDescent="0.2">
      <c r="F179" s="60"/>
      <c r="G179" s="60"/>
      <c r="H179" s="24"/>
    </row>
    <row r="180" spans="6:8" s="49" customFormat="1" ht="12" x14ac:dyDescent="0.2">
      <c r="F180" s="60"/>
      <c r="G180" s="60"/>
      <c r="H180" s="24"/>
    </row>
    <row r="181" spans="6:8" s="49" customFormat="1" ht="12" x14ac:dyDescent="0.2">
      <c r="F181" s="60"/>
      <c r="G181" s="60"/>
      <c r="H181" s="24"/>
    </row>
    <row r="182" spans="6:8" s="49" customFormat="1" ht="12" x14ac:dyDescent="0.2">
      <c r="F182" s="60"/>
      <c r="G182" s="60"/>
      <c r="H182" s="24"/>
    </row>
    <row r="183" spans="6:8" s="49" customFormat="1" ht="12" x14ac:dyDescent="0.2">
      <c r="F183" s="60"/>
      <c r="G183" s="60"/>
      <c r="H183" s="24"/>
    </row>
    <row r="184" spans="6:8" s="49" customFormat="1" ht="12" x14ac:dyDescent="0.2">
      <c r="F184" s="60"/>
      <c r="G184" s="60"/>
      <c r="H184" s="24"/>
    </row>
    <row r="185" spans="6:8" s="49" customFormat="1" ht="12" x14ac:dyDescent="0.2">
      <c r="F185" s="60"/>
      <c r="G185" s="60"/>
      <c r="H185" s="24"/>
    </row>
    <row r="186" spans="6:8" s="49" customFormat="1" ht="12" x14ac:dyDescent="0.2">
      <c r="F186" s="60"/>
      <c r="G186" s="60"/>
      <c r="H186" s="24"/>
    </row>
    <row r="187" spans="6:8" s="49" customFormat="1" ht="12" x14ac:dyDescent="0.2">
      <c r="F187" s="60"/>
      <c r="G187" s="60"/>
      <c r="H187" s="24"/>
    </row>
    <row r="188" spans="6:8" s="49" customFormat="1" ht="12" x14ac:dyDescent="0.2">
      <c r="F188" s="60"/>
      <c r="G188" s="60"/>
      <c r="H188" s="24"/>
    </row>
    <row r="189" spans="6:8" s="49" customFormat="1" ht="12" x14ac:dyDescent="0.2">
      <c r="F189" s="60"/>
      <c r="G189" s="60"/>
      <c r="H189" s="24"/>
    </row>
    <row r="190" spans="6:8" s="49" customFormat="1" ht="12" x14ac:dyDescent="0.2">
      <c r="F190" s="60"/>
      <c r="G190" s="60"/>
      <c r="H190" s="24"/>
    </row>
    <row r="191" spans="6:8" s="49" customFormat="1" ht="12" x14ac:dyDescent="0.2">
      <c r="F191" s="60"/>
      <c r="G191" s="60"/>
      <c r="H191" s="24"/>
    </row>
    <row r="192" spans="6:8" s="49" customFormat="1" ht="12" x14ac:dyDescent="0.2">
      <c r="F192" s="60"/>
      <c r="G192" s="60"/>
      <c r="H192" s="24"/>
    </row>
    <row r="193" spans="6:8" s="49" customFormat="1" ht="12" x14ac:dyDescent="0.2">
      <c r="F193" s="60"/>
      <c r="G193" s="60"/>
      <c r="H193" s="24"/>
    </row>
    <row r="194" spans="6:8" s="49" customFormat="1" ht="12" x14ac:dyDescent="0.2">
      <c r="F194" s="60"/>
      <c r="G194" s="60"/>
      <c r="H194" s="24"/>
    </row>
    <row r="195" spans="6:8" s="49" customFormat="1" ht="12" x14ac:dyDescent="0.2">
      <c r="F195" s="60"/>
      <c r="G195" s="60"/>
      <c r="H195" s="24"/>
    </row>
    <row r="196" spans="6:8" s="49" customFormat="1" ht="12" x14ac:dyDescent="0.2">
      <c r="F196" s="60"/>
      <c r="G196" s="60"/>
      <c r="H196" s="24"/>
    </row>
    <row r="197" spans="6:8" s="49" customFormat="1" ht="12" x14ac:dyDescent="0.2">
      <c r="F197" s="60"/>
      <c r="G197" s="60"/>
      <c r="H197" s="24"/>
    </row>
    <row r="198" spans="6:8" s="49" customFormat="1" ht="12" x14ac:dyDescent="0.2">
      <c r="F198" s="60"/>
      <c r="G198" s="60"/>
      <c r="H198" s="24"/>
    </row>
    <row r="199" spans="6:8" s="49" customFormat="1" ht="12" x14ac:dyDescent="0.2">
      <c r="F199" s="60"/>
      <c r="G199" s="60"/>
      <c r="H199" s="24"/>
    </row>
    <row r="200" spans="6:8" s="49" customFormat="1" ht="12" x14ac:dyDescent="0.2">
      <c r="F200" s="60"/>
      <c r="G200" s="60"/>
      <c r="H200" s="24"/>
    </row>
    <row r="201" spans="6:8" s="49" customFormat="1" ht="12" x14ac:dyDescent="0.2">
      <c r="F201" s="60"/>
      <c r="G201" s="60"/>
      <c r="H201" s="24"/>
    </row>
    <row r="202" spans="6:8" s="49" customFormat="1" ht="12" x14ac:dyDescent="0.2">
      <c r="F202" s="60"/>
      <c r="G202" s="60"/>
      <c r="H202" s="24"/>
    </row>
    <row r="203" spans="6:8" s="49" customFormat="1" ht="12" x14ac:dyDescent="0.2">
      <c r="F203" s="60"/>
      <c r="G203" s="60"/>
      <c r="H203" s="24"/>
    </row>
    <row r="204" spans="6:8" s="49" customFormat="1" ht="12" x14ac:dyDescent="0.2">
      <c r="F204" s="60"/>
      <c r="G204" s="60"/>
      <c r="H204" s="24"/>
    </row>
    <row r="205" spans="6:8" s="49" customFormat="1" ht="12" x14ac:dyDescent="0.2">
      <c r="F205" s="60"/>
      <c r="G205" s="60"/>
      <c r="H205" s="24"/>
    </row>
    <row r="206" spans="6:8" s="49" customFormat="1" ht="12" x14ac:dyDescent="0.2">
      <c r="F206" s="60"/>
      <c r="G206" s="60"/>
      <c r="H206" s="24"/>
    </row>
    <row r="207" spans="6:8" s="49" customFormat="1" ht="12" x14ac:dyDescent="0.2">
      <c r="F207" s="60"/>
      <c r="G207" s="60"/>
      <c r="H207" s="24"/>
    </row>
    <row r="208" spans="6:8" s="49" customFormat="1" ht="12" x14ac:dyDescent="0.2">
      <c r="F208" s="60"/>
      <c r="G208" s="60"/>
      <c r="H208" s="24"/>
    </row>
    <row r="209" spans="6:8" s="49" customFormat="1" ht="12" x14ac:dyDescent="0.2">
      <c r="F209" s="60"/>
      <c r="G209" s="60"/>
      <c r="H209" s="24"/>
    </row>
    <row r="210" spans="6:8" s="49" customFormat="1" ht="12" x14ac:dyDescent="0.2">
      <c r="F210" s="60"/>
      <c r="G210" s="60"/>
      <c r="H210" s="24"/>
    </row>
    <row r="211" spans="6:8" s="49" customFormat="1" ht="12" x14ac:dyDescent="0.2">
      <c r="F211" s="60"/>
      <c r="G211" s="60"/>
      <c r="H211" s="24"/>
    </row>
    <row r="212" spans="6:8" s="49" customFormat="1" ht="12" x14ac:dyDescent="0.2">
      <c r="F212" s="60"/>
      <c r="G212" s="60"/>
      <c r="H212" s="24"/>
    </row>
    <row r="213" spans="6:8" s="49" customFormat="1" ht="12" x14ac:dyDescent="0.2">
      <c r="F213" s="60"/>
      <c r="G213" s="60"/>
      <c r="H213" s="24"/>
    </row>
    <row r="214" spans="6:8" s="49" customFormat="1" ht="12" x14ac:dyDescent="0.2">
      <c r="F214" s="60"/>
      <c r="G214" s="60"/>
      <c r="H214" s="24"/>
    </row>
    <row r="215" spans="6:8" s="49" customFormat="1" ht="12" x14ac:dyDescent="0.2">
      <c r="F215" s="60"/>
      <c r="G215" s="60"/>
      <c r="H215" s="24"/>
    </row>
    <row r="216" spans="6:8" s="49" customFormat="1" ht="12" x14ac:dyDescent="0.2">
      <c r="F216" s="60"/>
      <c r="G216" s="60"/>
      <c r="H216" s="24"/>
    </row>
    <row r="217" spans="6:8" s="49" customFormat="1" ht="12" x14ac:dyDescent="0.2">
      <c r="F217" s="60"/>
      <c r="G217" s="60"/>
      <c r="H217" s="24"/>
    </row>
    <row r="218" spans="6:8" s="49" customFormat="1" ht="12" x14ac:dyDescent="0.2">
      <c r="F218" s="60"/>
      <c r="G218" s="60"/>
      <c r="H218" s="24"/>
    </row>
    <row r="219" spans="6:8" s="49" customFormat="1" ht="12" x14ac:dyDescent="0.2">
      <c r="F219" s="60"/>
      <c r="G219" s="60"/>
      <c r="H219" s="24"/>
    </row>
    <row r="220" spans="6:8" s="49" customFormat="1" ht="12" x14ac:dyDescent="0.2">
      <c r="F220" s="60"/>
      <c r="G220" s="60"/>
      <c r="H220" s="24"/>
    </row>
    <row r="221" spans="6:8" s="49" customFormat="1" ht="12" x14ac:dyDescent="0.2">
      <c r="F221" s="60"/>
      <c r="G221" s="60"/>
      <c r="H221" s="24"/>
    </row>
    <row r="222" spans="6:8" s="49" customFormat="1" ht="12" x14ac:dyDescent="0.2">
      <c r="F222" s="60"/>
      <c r="G222" s="60"/>
      <c r="H222" s="24"/>
    </row>
    <row r="223" spans="6:8" s="49" customFormat="1" ht="12" x14ac:dyDescent="0.2">
      <c r="F223" s="60"/>
      <c r="G223" s="60"/>
      <c r="H223" s="24"/>
    </row>
    <row r="224" spans="6:8" s="49" customFormat="1" ht="12" x14ac:dyDescent="0.2">
      <c r="F224" s="60"/>
      <c r="G224" s="60"/>
      <c r="H224" s="24"/>
    </row>
    <row r="225" spans="6:8" s="49" customFormat="1" ht="12" x14ac:dyDescent="0.2">
      <c r="F225" s="60"/>
      <c r="G225" s="60"/>
      <c r="H225" s="24"/>
    </row>
    <row r="226" spans="6:8" s="49" customFormat="1" ht="12" x14ac:dyDescent="0.2">
      <c r="F226" s="60"/>
      <c r="G226" s="60"/>
      <c r="H226" s="24"/>
    </row>
    <row r="227" spans="6:8" s="49" customFormat="1" ht="12" x14ac:dyDescent="0.2">
      <c r="F227" s="60"/>
      <c r="G227" s="60"/>
      <c r="H227" s="24"/>
    </row>
    <row r="228" spans="6:8" s="49" customFormat="1" ht="12" x14ac:dyDescent="0.2">
      <c r="F228" s="60"/>
      <c r="G228" s="60"/>
      <c r="H228" s="24"/>
    </row>
    <row r="229" spans="6:8" s="49" customFormat="1" ht="12" x14ac:dyDescent="0.2">
      <c r="F229" s="60"/>
      <c r="G229" s="60"/>
      <c r="H229" s="24"/>
    </row>
    <row r="230" spans="6:8" s="49" customFormat="1" ht="12" x14ac:dyDescent="0.2">
      <c r="F230" s="60"/>
      <c r="G230" s="60"/>
      <c r="H230" s="24"/>
    </row>
    <row r="231" spans="6:8" s="49" customFormat="1" ht="12" x14ac:dyDescent="0.2">
      <c r="F231" s="60"/>
      <c r="G231" s="60"/>
      <c r="H231" s="24"/>
    </row>
    <row r="232" spans="6:8" s="49" customFormat="1" ht="12" x14ac:dyDescent="0.2">
      <c r="F232" s="60"/>
      <c r="G232" s="60"/>
      <c r="H232" s="24"/>
    </row>
    <row r="233" spans="6:8" s="49" customFormat="1" ht="12" x14ac:dyDescent="0.2">
      <c r="F233" s="60"/>
      <c r="G233" s="60"/>
      <c r="H233" s="24"/>
    </row>
    <row r="234" spans="6:8" s="49" customFormat="1" ht="12" x14ac:dyDescent="0.2">
      <c r="F234" s="60"/>
      <c r="G234" s="60"/>
      <c r="H234" s="24"/>
    </row>
    <row r="235" spans="6:8" s="49" customFormat="1" ht="12" x14ac:dyDescent="0.2">
      <c r="F235" s="60"/>
      <c r="G235" s="60"/>
      <c r="H235" s="24"/>
    </row>
    <row r="236" spans="6:8" s="49" customFormat="1" ht="12" x14ac:dyDescent="0.2">
      <c r="F236" s="60"/>
      <c r="G236" s="60"/>
      <c r="H236" s="24"/>
    </row>
    <row r="237" spans="6:8" s="49" customFormat="1" ht="12" x14ac:dyDescent="0.2">
      <c r="F237" s="60"/>
      <c r="G237" s="60"/>
      <c r="H237" s="24"/>
    </row>
    <row r="238" spans="6:8" s="49" customFormat="1" ht="12" x14ac:dyDescent="0.2">
      <c r="F238" s="60"/>
      <c r="G238" s="60"/>
      <c r="H238" s="24"/>
    </row>
    <row r="239" spans="6:8" s="49" customFormat="1" ht="12" x14ac:dyDescent="0.2">
      <c r="F239" s="60"/>
      <c r="G239" s="60"/>
      <c r="H239" s="24"/>
    </row>
    <row r="240" spans="6:8" s="49" customFormat="1" ht="12" x14ac:dyDescent="0.2">
      <c r="F240" s="60"/>
      <c r="G240" s="60"/>
      <c r="H240" s="24"/>
    </row>
    <row r="241" spans="6:8" s="49" customFormat="1" ht="12" x14ac:dyDescent="0.2">
      <c r="F241" s="60"/>
      <c r="G241" s="60"/>
      <c r="H241" s="24"/>
    </row>
    <row r="242" spans="6:8" s="49" customFormat="1" ht="12" x14ac:dyDescent="0.2">
      <c r="F242" s="60"/>
      <c r="G242" s="60"/>
      <c r="H242" s="24"/>
    </row>
    <row r="243" spans="6:8" s="49" customFormat="1" ht="12" x14ac:dyDescent="0.2">
      <c r="F243" s="60"/>
      <c r="G243" s="60"/>
      <c r="H243" s="24"/>
    </row>
    <row r="244" spans="6:8" s="49" customFormat="1" ht="12" x14ac:dyDescent="0.2">
      <c r="F244" s="60"/>
      <c r="G244" s="60"/>
      <c r="H244" s="24"/>
    </row>
    <row r="245" spans="6:8" s="49" customFormat="1" ht="12" x14ac:dyDescent="0.2">
      <c r="F245" s="60"/>
      <c r="G245" s="60"/>
      <c r="H245" s="24"/>
    </row>
    <row r="246" spans="6:8" s="49" customFormat="1" ht="12" x14ac:dyDescent="0.2">
      <c r="F246" s="60"/>
      <c r="G246" s="60"/>
      <c r="H246" s="24"/>
    </row>
    <row r="247" spans="6:8" s="49" customFormat="1" ht="12" x14ac:dyDescent="0.2">
      <c r="F247" s="60"/>
      <c r="G247" s="60"/>
      <c r="H247" s="24"/>
    </row>
    <row r="248" spans="6:8" s="49" customFormat="1" ht="12" x14ac:dyDescent="0.2">
      <c r="F248" s="60"/>
      <c r="G248" s="60"/>
      <c r="H248" s="24"/>
    </row>
    <row r="249" spans="6:8" s="49" customFormat="1" ht="12" x14ac:dyDescent="0.2">
      <c r="F249" s="60"/>
      <c r="G249" s="60"/>
      <c r="H249" s="24"/>
    </row>
    <row r="250" spans="6:8" s="49" customFormat="1" ht="12" x14ac:dyDescent="0.2">
      <c r="F250" s="60"/>
      <c r="G250" s="60"/>
      <c r="H250" s="24"/>
    </row>
    <row r="251" spans="6:8" s="49" customFormat="1" ht="12" x14ac:dyDescent="0.2">
      <c r="F251" s="60"/>
      <c r="G251" s="60"/>
      <c r="H251" s="24"/>
    </row>
    <row r="252" spans="6:8" s="49" customFormat="1" ht="12" x14ac:dyDescent="0.2">
      <c r="F252" s="60"/>
      <c r="G252" s="60"/>
      <c r="H252" s="24"/>
    </row>
    <row r="253" spans="6:8" s="49" customFormat="1" ht="12" x14ac:dyDescent="0.2">
      <c r="F253" s="60"/>
      <c r="G253" s="60"/>
      <c r="H253" s="24"/>
    </row>
    <row r="254" spans="6:8" s="49" customFormat="1" ht="12" x14ac:dyDescent="0.2">
      <c r="F254" s="60"/>
      <c r="G254" s="60"/>
      <c r="H254" s="24"/>
    </row>
    <row r="255" spans="6:8" s="49" customFormat="1" ht="12" x14ac:dyDescent="0.2">
      <c r="F255" s="60"/>
      <c r="G255" s="60"/>
      <c r="H255" s="24"/>
    </row>
    <row r="256" spans="6:8" s="49" customFormat="1" ht="12" x14ac:dyDescent="0.2">
      <c r="F256" s="60"/>
      <c r="G256" s="60"/>
      <c r="H256" s="24"/>
    </row>
    <row r="257" spans="6:8" s="49" customFormat="1" ht="12" x14ac:dyDescent="0.2">
      <c r="F257" s="60"/>
      <c r="G257" s="60"/>
      <c r="H257" s="24"/>
    </row>
    <row r="258" spans="6:8" s="49" customFormat="1" ht="12" x14ac:dyDescent="0.2">
      <c r="F258" s="60"/>
      <c r="G258" s="60"/>
      <c r="H258" s="24"/>
    </row>
    <row r="259" spans="6:8" s="49" customFormat="1" ht="12" x14ac:dyDescent="0.2">
      <c r="F259" s="60"/>
      <c r="G259" s="60"/>
      <c r="H259" s="24"/>
    </row>
    <row r="260" spans="6:8" s="49" customFormat="1" ht="12" x14ac:dyDescent="0.2">
      <c r="F260" s="60"/>
      <c r="G260" s="60"/>
      <c r="H260" s="24"/>
    </row>
    <row r="261" spans="6:8" s="49" customFormat="1" ht="12" x14ac:dyDescent="0.2">
      <c r="F261" s="60"/>
      <c r="G261" s="60"/>
      <c r="H261" s="24"/>
    </row>
    <row r="262" spans="6:8" s="49" customFormat="1" ht="12" x14ac:dyDescent="0.2">
      <c r="F262" s="60"/>
      <c r="G262" s="60"/>
      <c r="H262" s="24"/>
    </row>
    <row r="263" spans="6:8" s="49" customFormat="1" ht="12" x14ac:dyDescent="0.2">
      <c r="F263" s="60"/>
      <c r="G263" s="60"/>
      <c r="H263" s="24"/>
    </row>
    <row r="264" spans="6:8" s="49" customFormat="1" ht="12" x14ac:dyDescent="0.2">
      <c r="F264" s="60"/>
      <c r="G264" s="60"/>
      <c r="H264" s="24"/>
    </row>
    <row r="265" spans="6:8" s="49" customFormat="1" ht="12" x14ac:dyDescent="0.2">
      <c r="F265" s="60"/>
      <c r="G265" s="60"/>
      <c r="H265" s="24"/>
    </row>
    <row r="266" spans="6:8" s="49" customFormat="1" ht="12" x14ac:dyDescent="0.2">
      <c r="F266" s="60"/>
      <c r="G266" s="60"/>
      <c r="H266" s="24"/>
    </row>
    <row r="267" spans="6:8" s="49" customFormat="1" ht="12" x14ac:dyDescent="0.2">
      <c r="F267" s="60"/>
      <c r="G267" s="60"/>
      <c r="H267" s="24"/>
    </row>
    <row r="268" spans="6:8" s="49" customFormat="1" ht="12" x14ac:dyDescent="0.2">
      <c r="F268" s="60"/>
      <c r="G268" s="60"/>
      <c r="H268" s="24"/>
    </row>
    <row r="269" spans="6:8" s="49" customFormat="1" ht="12" x14ac:dyDescent="0.2">
      <c r="F269" s="60"/>
      <c r="G269" s="60"/>
      <c r="H269" s="24"/>
    </row>
    <row r="270" spans="6:8" s="49" customFormat="1" ht="12" x14ac:dyDescent="0.2">
      <c r="F270" s="60"/>
      <c r="G270" s="60"/>
      <c r="H270" s="24"/>
    </row>
    <row r="271" spans="6:8" s="49" customFormat="1" ht="12" x14ac:dyDescent="0.2">
      <c r="F271" s="60"/>
      <c r="G271" s="60"/>
      <c r="H271" s="24"/>
    </row>
    <row r="272" spans="6:8" s="49" customFormat="1" ht="12" x14ac:dyDescent="0.2">
      <c r="F272" s="60"/>
      <c r="G272" s="60"/>
      <c r="H272" s="24"/>
    </row>
    <row r="273" spans="6:8" s="49" customFormat="1" ht="12" x14ac:dyDescent="0.2">
      <c r="F273" s="60"/>
      <c r="G273" s="60"/>
      <c r="H273" s="24"/>
    </row>
    <row r="274" spans="6:8" s="49" customFormat="1" ht="12" x14ac:dyDescent="0.2">
      <c r="F274" s="60"/>
      <c r="G274" s="60"/>
      <c r="H274" s="24"/>
    </row>
    <row r="275" spans="6:8" s="49" customFormat="1" ht="12" x14ac:dyDescent="0.2">
      <c r="F275" s="60"/>
      <c r="G275" s="60"/>
      <c r="H275" s="24"/>
    </row>
    <row r="276" spans="6:8" s="49" customFormat="1" ht="12" x14ac:dyDescent="0.2">
      <c r="F276" s="60"/>
      <c r="G276" s="60"/>
      <c r="H276" s="24"/>
    </row>
    <row r="277" spans="6:8" s="49" customFormat="1" ht="12" x14ac:dyDescent="0.2">
      <c r="F277" s="60"/>
      <c r="G277" s="60"/>
      <c r="H277" s="24"/>
    </row>
    <row r="278" spans="6:8" s="49" customFormat="1" ht="12" x14ac:dyDescent="0.2">
      <c r="F278" s="60"/>
      <c r="G278" s="60"/>
      <c r="H278" s="24"/>
    </row>
    <row r="279" spans="6:8" s="49" customFormat="1" ht="12" x14ac:dyDescent="0.2">
      <c r="F279" s="60"/>
      <c r="G279" s="60"/>
      <c r="H279" s="24"/>
    </row>
    <row r="280" spans="6:8" s="49" customFormat="1" ht="12" x14ac:dyDescent="0.2">
      <c r="F280" s="60"/>
      <c r="G280" s="60"/>
      <c r="H280" s="24"/>
    </row>
    <row r="281" spans="6:8" s="49" customFormat="1" ht="12" x14ac:dyDescent="0.2">
      <c r="F281" s="60"/>
      <c r="G281" s="60"/>
      <c r="H281" s="24"/>
    </row>
    <row r="282" spans="6:8" s="49" customFormat="1" ht="12" x14ac:dyDescent="0.2">
      <c r="F282" s="60"/>
      <c r="G282" s="60"/>
      <c r="H282" s="24"/>
    </row>
    <row r="283" spans="6:8" s="49" customFormat="1" ht="12" x14ac:dyDescent="0.2">
      <c r="F283" s="60"/>
      <c r="G283" s="60"/>
      <c r="H283" s="24"/>
    </row>
    <row r="284" spans="6:8" s="49" customFormat="1" ht="12" x14ac:dyDescent="0.2">
      <c r="F284" s="60"/>
      <c r="G284" s="60"/>
      <c r="H284" s="24"/>
    </row>
    <row r="285" spans="6:8" s="49" customFormat="1" ht="12" x14ac:dyDescent="0.2">
      <c r="F285" s="60"/>
      <c r="G285" s="60"/>
      <c r="H285" s="24"/>
    </row>
    <row r="286" spans="6:8" s="49" customFormat="1" ht="12" x14ac:dyDescent="0.2">
      <c r="F286" s="60"/>
      <c r="G286" s="60"/>
      <c r="H286" s="24"/>
    </row>
    <row r="287" spans="6:8" s="49" customFormat="1" ht="12" x14ac:dyDescent="0.2">
      <c r="F287" s="60"/>
      <c r="G287" s="60"/>
      <c r="H287" s="24"/>
    </row>
    <row r="288" spans="6:8" s="49" customFormat="1" ht="12" x14ac:dyDescent="0.2">
      <c r="F288" s="60"/>
      <c r="G288" s="60"/>
      <c r="H288" s="24"/>
    </row>
    <row r="289" spans="6:8" s="49" customFormat="1" ht="12" x14ac:dyDescent="0.2">
      <c r="F289" s="60"/>
      <c r="G289" s="60"/>
      <c r="H289" s="24"/>
    </row>
    <row r="290" spans="6:8" s="49" customFormat="1" ht="12" x14ac:dyDescent="0.2">
      <c r="F290" s="60"/>
      <c r="G290" s="60"/>
      <c r="H290" s="24"/>
    </row>
    <row r="291" spans="6:8" s="49" customFormat="1" ht="12" x14ac:dyDescent="0.2">
      <c r="F291" s="60"/>
      <c r="G291" s="60"/>
      <c r="H291" s="24"/>
    </row>
    <row r="292" spans="6:8" s="49" customFormat="1" ht="12" x14ac:dyDescent="0.2">
      <c r="F292" s="60"/>
      <c r="G292" s="60"/>
      <c r="H292" s="24"/>
    </row>
    <row r="293" spans="6:8" s="49" customFormat="1" ht="12" x14ac:dyDescent="0.2">
      <c r="F293" s="60"/>
      <c r="G293" s="60"/>
      <c r="H293" s="24"/>
    </row>
    <row r="294" spans="6:8" s="49" customFormat="1" ht="12" x14ac:dyDescent="0.2">
      <c r="F294" s="60"/>
      <c r="G294" s="60"/>
      <c r="H294" s="24"/>
    </row>
    <row r="295" spans="6:8" s="49" customFormat="1" ht="12" x14ac:dyDescent="0.2">
      <c r="F295" s="60"/>
      <c r="G295" s="60"/>
      <c r="H295" s="24"/>
    </row>
    <row r="296" spans="6:8" s="49" customFormat="1" ht="12" x14ac:dyDescent="0.2">
      <c r="F296" s="60"/>
      <c r="G296" s="60"/>
      <c r="H296" s="24"/>
    </row>
  </sheetData>
  <sheetProtection password="99B0"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7"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T1739"/>
  <sheetViews>
    <sheetView tabSelected="1" zoomScale="85" zoomScaleNormal="85" workbookViewId="0">
      <selection activeCell="C6" sqref="C6"/>
    </sheetView>
  </sheetViews>
  <sheetFormatPr defaultColWidth="9.28515625" defaultRowHeight="12.75" x14ac:dyDescent="0.2"/>
  <cols>
    <col min="1" max="1" width="9.42578125" style="5" bestFit="1" customWidth="1"/>
    <col min="2" max="2" width="58.7109375" style="6" customWidth="1"/>
    <col min="3" max="3" width="11.42578125" style="9" customWidth="1"/>
    <col min="4" max="4" width="13.5703125" style="9" customWidth="1"/>
    <col min="5" max="5" width="14.28515625" style="9" customWidth="1"/>
    <col min="6" max="6" width="13.5703125" style="9" customWidth="1"/>
    <col min="7" max="10" width="12.7109375" style="9" customWidth="1"/>
    <col min="11" max="13" width="10.5703125" style="9" customWidth="1"/>
    <col min="14" max="14" width="18.42578125" style="9" customWidth="1"/>
    <col min="15" max="15" width="19.42578125" style="9" customWidth="1"/>
    <col min="16" max="16384" width="9.28515625" style="6"/>
  </cols>
  <sheetData>
    <row r="1" spans="1:16" ht="24" customHeight="1" x14ac:dyDescent="0.2">
      <c r="A1" s="348" t="s">
        <v>177</v>
      </c>
      <c r="B1" s="349"/>
      <c r="C1" s="350"/>
      <c r="D1" s="350"/>
      <c r="E1" s="351"/>
      <c r="F1" s="351"/>
      <c r="G1" s="351"/>
      <c r="H1" s="351"/>
      <c r="I1" s="351"/>
      <c r="J1" s="351"/>
      <c r="K1" s="350"/>
      <c r="L1" s="352"/>
      <c r="M1" s="352"/>
      <c r="N1" s="353"/>
      <c r="O1" s="354" t="str">
        <f>'SCC List'!A2</f>
        <v>(Rev.26, January 2025)</v>
      </c>
      <c r="P1" s="378"/>
    </row>
    <row r="2" spans="1:16" s="17" customFormat="1" ht="24" customHeight="1" x14ac:dyDescent="0.2">
      <c r="A2" s="769" t="s">
        <v>280</v>
      </c>
      <c r="B2" s="770"/>
      <c r="C2" s="355"/>
      <c r="D2" s="355"/>
      <c r="E2" s="355"/>
      <c r="F2" s="355"/>
      <c r="G2" s="355"/>
      <c r="H2" s="355"/>
      <c r="I2" s="355"/>
      <c r="J2" s="355"/>
      <c r="K2" s="939" t="s">
        <v>53</v>
      </c>
      <c r="L2" s="939"/>
      <c r="M2" s="939"/>
      <c r="N2" s="939"/>
      <c r="O2" s="101">
        <f ca="1">NOW()</f>
        <v>45671.660289814812</v>
      </c>
      <c r="P2" s="389"/>
    </row>
    <row r="3" spans="1:16" s="17" customFormat="1" ht="24" customHeight="1" x14ac:dyDescent="0.2">
      <c r="A3" s="769" t="s">
        <v>281</v>
      </c>
      <c r="B3" s="770"/>
      <c r="C3" s="355"/>
      <c r="D3" s="355"/>
      <c r="E3" s="355"/>
      <c r="F3" s="355"/>
      <c r="G3" s="355"/>
      <c r="H3" s="355"/>
      <c r="I3" s="355"/>
      <c r="J3" s="355"/>
      <c r="K3" s="940" t="s">
        <v>154</v>
      </c>
      <c r="L3" s="940"/>
      <c r="M3" s="940"/>
      <c r="N3" s="940"/>
      <c r="O3" s="115">
        <v>2025</v>
      </c>
      <c r="P3" s="389"/>
    </row>
    <row r="4" spans="1:16" s="17" customFormat="1" ht="24" customHeight="1" x14ac:dyDescent="0.2">
      <c r="A4" s="771" t="s">
        <v>282</v>
      </c>
      <c r="B4" s="772"/>
      <c r="C4" s="356"/>
      <c r="D4" s="356"/>
      <c r="E4" s="356"/>
      <c r="F4" s="356"/>
      <c r="G4" s="356"/>
      <c r="H4" s="356"/>
      <c r="I4" s="356"/>
      <c r="J4" s="356"/>
      <c r="K4" s="941" t="s">
        <v>54</v>
      </c>
      <c r="L4" s="941"/>
      <c r="M4" s="941"/>
      <c r="N4" s="941"/>
      <c r="O4" s="229">
        <v>2040</v>
      </c>
      <c r="P4" s="389"/>
    </row>
    <row r="5" spans="1:16" s="7" customFormat="1" ht="6" customHeight="1" x14ac:dyDescent="0.2">
      <c r="A5" s="273"/>
      <c r="B5" s="274"/>
      <c r="C5" s="274"/>
      <c r="D5" s="274"/>
      <c r="E5" s="274"/>
      <c r="F5" s="274"/>
      <c r="G5" s="274"/>
      <c r="H5" s="274"/>
      <c r="I5" s="274"/>
      <c r="J5" s="274"/>
      <c r="K5" s="274"/>
      <c r="L5" s="274"/>
      <c r="M5" s="274"/>
      <c r="N5" s="275"/>
      <c r="O5" s="276"/>
      <c r="P5" s="390"/>
    </row>
    <row r="6" spans="1:16" ht="76.5" customHeight="1" x14ac:dyDescent="0.2">
      <c r="A6" s="937"/>
      <c r="B6" s="938"/>
      <c r="C6" s="381" t="s">
        <v>55</v>
      </c>
      <c r="D6" s="244" t="s">
        <v>258</v>
      </c>
      <c r="E6" s="244" t="s">
        <v>259</v>
      </c>
      <c r="F6" s="244" t="s">
        <v>260</v>
      </c>
      <c r="G6" s="382" t="s">
        <v>261</v>
      </c>
      <c r="H6" s="244" t="s">
        <v>247</v>
      </c>
      <c r="I6" s="244" t="s">
        <v>244</v>
      </c>
      <c r="J6" s="244" t="s">
        <v>246</v>
      </c>
      <c r="K6" s="250" t="s">
        <v>238</v>
      </c>
      <c r="L6" s="250" t="s">
        <v>239</v>
      </c>
      <c r="M6" s="250" t="s">
        <v>237</v>
      </c>
      <c r="N6" s="244" t="s">
        <v>262</v>
      </c>
      <c r="O6" s="272" t="s">
        <v>248</v>
      </c>
      <c r="P6" s="378"/>
    </row>
    <row r="7" spans="1:16" s="11" customFormat="1" ht="15" customHeight="1" x14ac:dyDescent="0.2">
      <c r="A7" s="357" t="str">
        <f>'SCC List'!A3:B3</f>
        <v>10 GUIDEWAY &amp; TRACK ELEMENTS (route miles)</v>
      </c>
      <c r="B7" s="358"/>
      <c r="C7" s="879">
        <f>SUM(C8:C15)</f>
        <v>0</v>
      </c>
      <c r="D7" s="248">
        <f>SUM(D8:D20)</f>
        <v>0</v>
      </c>
      <c r="E7" s="248">
        <f>SUM(E8:E20)</f>
        <v>0</v>
      </c>
      <c r="F7" s="245">
        <f>SUM(D7+E7)</f>
        <v>0</v>
      </c>
      <c r="G7" s="697"/>
      <c r="H7" s="245">
        <f>J7-I7</f>
        <v>0</v>
      </c>
      <c r="I7" s="245">
        <f>E7*G7</f>
        <v>0</v>
      </c>
      <c r="J7" s="245">
        <f>(SUM(D7+E7))*G7</f>
        <v>0</v>
      </c>
      <c r="K7" s="251" t="e">
        <f>SUM((D7+E7)/(D52+E52))</f>
        <v>#DIV/0!</v>
      </c>
      <c r="L7" s="252" t="e">
        <f>F7/F77</f>
        <v>#DIV/0!</v>
      </c>
      <c r="M7" s="252" t="e">
        <f>J7/F77</f>
        <v>#DIV/0!</v>
      </c>
      <c r="N7" s="253">
        <f>Inflation!C24</f>
        <v>0</v>
      </c>
      <c r="O7" s="256">
        <f>N7*G7</f>
        <v>0</v>
      </c>
      <c r="P7" s="391" t="e">
        <f>SUM(O7/J7)</f>
        <v>#DIV/0!</v>
      </c>
    </row>
    <row r="8" spans="1:16" s="12" customFormat="1" ht="15" customHeight="1" x14ac:dyDescent="0.2">
      <c r="A8" s="359">
        <f>'SCC List'!A4:B4</f>
        <v>10.01</v>
      </c>
      <c r="B8" s="360" t="str">
        <f>'SCC List'!B4</f>
        <v>Guideway: At-grade exclusive right-of-way</v>
      </c>
      <c r="C8" s="880"/>
      <c r="D8" s="183"/>
      <c r="E8" s="183"/>
      <c r="F8" s="245">
        <f t="shared" ref="F8:F20" si="0">SUM(D8+E8)</f>
        <v>0</v>
      </c>
      <c r="G8" s="698"/>
      <c r="H8" s="245">
        <f>J8-I8</f>
        <v>0</v>
      </c>
      <c r="I8" s="245">
        <f>E8*G8</f>
        <v>0</v>
      </c>
      <c r="J8" s="245">
        <f>(SUM(D8+E8))*G8</f>
        <v>0</v>
      </c>
      <c r="K8" s="254"/>
      <c r="L8" s="255"/>
      <c r="M8" s="255"/>
      <c r="N8" s="248" t="e">
        <f>SUM(F8/$F$7)*$N$7</f>
        <v>#DIV/0!</v>
      </c>
      <c r="O8" s="256" t="e">
        <f t="shared" ref="O8:O51" si="1">N8*G8</f>
        <v>#DIV/0!</v>
      </c>
      <c r="P8" s="362"/>
    </row>
    <row r="9" spans="1:16" s="12" customFormat="1" ht="15" customHeight="1" x14ac:dyDescent="0.2">
      <c r="A9" s="359" t="str">
        <f>'SCC List'!A5:B5</f>
        <v>10.02</v>
      </c>
      <c r="B9" s="360" t="str">
        <f>'SCC List'!B5</f>
        <v>Guideway: At-grade semi-exclusive (allows cross-traffic)</v>
      </c>
      <c r="C9" s="880"/>
      <c r="D9" s="183"/>
      <c r="E9" s="183"/>
      <c r="F9" s="245">
        <f t="shared" si="0"/>
        <v>0</v>
      </c>
      <c r="G9" s="698"/>
      <c r="H9" s="245">
        <f t="shared" ref="H9:H20" si="2">J9-I9</f>
        <v>0</v>
      </c>
      <c r="I9" s="245">
        <f t="shared" ref="I9:I20" si="3">E9*G9</f>
        <v>0</v>
      </c>
      <c r="J9" s="245">
        <f t="shared" ref="J9:J20" si="4">(SUM(D9+E9))*G9</f>
        <v>0</v>
      </c>
      <c r="K9" s="254"/>
      <c r="L9" s="255"/>
      <c r="M9" s="255"/>
      <c r="N9" s="248" t="e">
        <f t="shared" ref="N9:N20" si="5">SUM(F9/$F$7)*$N$7</f>
        <v>#DIV/0!</v>
      </c>
      <c r="O9" s="256" t="e">
        <f t="shared" si="1"/>
        <v>#DIV/0!</v>
      </c>
      <c r="P9" s="362"/>
    </row>
    <row r="10" spans="1:16" s="12" customFormat="1" ht="15" customHeight="1" x14ac:dyDescent="0.2">
      <c r="A10" s="359">
        <f>'SCC List'!A6:B6</f>
        <v>10.029999999999999</v>
      </c>
      <c r="B10" s="360" t="str">
        <f>'SCC List'!B6</f>
        <v>Guideway: At-grade in mixed traffic</v>
      </c>
      <c r="C10" s="880"/>
      <c r="D10" s="183"/>
      <c r="E10" s="183"/>
      <c r="F10" s="245">
        <f t="shared" si="0"/>
        <v>0</v>
      </c>
      <c r="G10" s="698"/>
      <c r="H10" s="245">
        <f t="shared" si="2"/>
        <v>0</v>
      </c>
      <c r="I10" s="245">
        <f t="shared" si="3"/>
        <v>0</v>
      </c>
      <c r="J10" s="245">
        <f t="shared" si="4"/>
        <v>0</v>
      </c>
      <c r="K10" s="254"/>
      <c r="L10" s="255"/>
      <c r="M10" s="255"/>
      <c r="N10" s="248" t="e">
        <f t="shared" si="5"/>
        <v>#DIV/0!</v>
      </c>
      <c r="O10" s="256" t="e">
        <f t="shared" si="1"/>
        <v>#DIV/0!</v>
      </c>
      <c r="P10" s="362"/>
    </row>
    <row r="11" spans="1:16" s="12" customFormat="1" ht="15" customHeight="1" x14ac:dyDescent="0.2">
      <c r="A11" s="359">
        <f>'SCC List'!A7:B7</f>
        <v>10.039999999999999</v>
      </c>
      <c r="B11" s="360" t="str">
        <f>'SCC List'!B7</f>
        <v>Guideway: Aerial structure</v>
      </c>
      <c r="C11" s="880"/>
      <c r="D11" s="183"/>
      <c r="E11" s="183"/>
      <c r="F11" s="245">
        <f t="shared" si="0"/>
        <v>0</v>
      </c>
      <c r="G11" s="698"/>
      <c r="H11" s="245">
        <f t="shared" si="2"/>
        <v>0</v>
      </c>
      <c r="I11" s="245">
        <f t="shared" si="3"/>
        <v>0</v>
      </c>
      <c r="J11" s="245">
        <f t="shared" si="4"/>
        <v>0</v>
      </c>
      <c r="K11" s="254"/>
      <c r="L11" s="255"/>
      <c r="M11" s="255"/>
      <c r="N11" s="248" t="e">
        <f t="shared" si="5"/>
        <v>#DIV/0!</v>
      </c>
      <c r="O11" s="256" t="e">
        <f t="shared" si="1"/>
        <v>#DIV/0!</v>
      </c>
      <c r="P11" s="362"/>
    </row>
    <row r="12" spans="1:16" s="12" customFormat="1" ht="15" customHeight="1" x14ac:dyDescent="0.2">
      <c r="A12" s="359">
        <f>'SCC List'!A8:B8</f>
        <v>10.050000000000001</v>
      </c>
      <c r="B12" s="360" t="str">
        <f>'SCC List'!B8</f>
        <v>Guideway: Built-up fill</v>
      </c>
      <c r="C12" s="880"/>
      <c r="D12" s="183"/>
      <c r="E12" s="183"/>
      <c r="F12" s="245">
        <f t="shared" si="0"/>
        <v>0</v>
      </c>
      <c r="G12" s="698"/>
      <c r="H12" s="245">
        <f t="shared" si="2"/>
        <v>0</v>
      </c>
      <c r="I12" s="245">
        <f t="shared" si="3"/>
        <v>0</v>
      </c>
      <c r="J12" s="245">
        <f t="shared" si="4"/>
        <v>0</v>
      </c>
      <c r="K12" s="254"/>
      <c r="L12" s="255"/>
      <c r="M12" s="255"/>
      <c r="N12" s="248" t="e">
        <f t="shared" si="5"/>
        <v>#DIV/0!</v>
      </c>
      <c r="O12" s="256" t="e">
        <f t="shared" si="1"/>
        <v>#DIV/0!</v>
      </c>
      <c r="P12" s="362"/>
    </row>
    <row r="13" spans="1:16" s="12" customFormat="1" ht="15" customHeight="1" x14ac:dyDescent="0.2">
      <c r="A13" s="359">
        <f>'SCC List'!A9:B9</f>
        <v>10.06</v>
      </c>
      <c r="B13" s="360" t="str">
        <f>'SCC List'!B9</f>
        <v>Guideway: Underground cut &amp; cover</v>
      </c>
      <c r="C13" s="880"/>
      <c r="D13" s="183"/>
      <c r="E13" s="183"/>
      <c r="F13" s="245">
        <f t="shared" si="0"/>
        <v>0</v>
      </c>
      <c r="G13" s="698"/>
      <c r="H13" s="245">
        <f t="shared" si="2"/>
        <v>0</v>
      </c>
      <c r="I13" s="245">
        <f t="shared" si="3"/>
        <v>0</v>
      </c>
      <c r="J13" s="245">
        <f t="shared" si="4"/>
        <v>0</v>
      </c>
      <c r="K13" s="254"/>
      <c r="L13" s="255"/>
      <c r="M13" s="255"/>
      <c r="N13" s="248" t="e">
        <f t="shared" si="5"/>
        <v>#DIV/0!</v>
      </c>
      <c r="O13" s="256" t="e">
        <f t="shared" si="1"/>
        <v>#DIV/0!</v>
      </c>
      <c r="P13" s="362"/>
    </row>
    <row r="14" spans="1:16" s="12" customFormat="1" ht="15" customHeight="1" x14ac:dyDescent="0.2">
      <c r="A14" s="359">
        <f>'SCC List'!A10:B10</f>
        <v>10.07</v>
      </c>
      <c r="B14" s="360" t="str">
        <f>'SCC List'!B10</f>
        <v>Guideway: Underground tunnel</v>
      </c>
      <c r="C14" s="880"/>
      <c r="D14" s="183"/>
      <c r="E14" s="183"/>
      <c r="F14" s="245">
        <f t="shared" si="0"/>
        <v>0</v>
      </c>
      <c r="G14" s="698"/>
      <c r="H14" s="245">
        <f t="shared" si="2"/>
        <v>0</v>
      </c>
      <c r="I14" s="245">
        <f t="shared" si="3"/>
        <v>0</v>
      </c>
      <c r="J14" s="245">
        <f t="shared" si="4"/>
        <v>0</v>
      </c>
      <c r="K14" s="254"/>
      <c r="L14" s="255"/>
      <c r="M14" s="255"/>
      <c r="N14" s="248" t="e">
        <f t="shared" si="5"/>
        <v>#DIV/0!</v>
      </c>
      <c r="O14" s="256" t="e">
        <f t="shared" si="1"/>
        <v>#DIV/0!</v>
      </c>
      <c r="P14" s="362"/>
    </row>
    <row r="15" spans="1:16" s="12" customFormat="1" ht="15" customHeight="1" x14ac:dyDescent="0.2">
      <c r="A15" s="359">
        <f>'SCC List'!A11:B11</f>
        <v>10.08</v>
      </c>
      <c r="B15" s="360" t="str">
        <f>'SCC List'!B11</f>
        <v>Guideway: Retained cut or fill</v>
      </c>
      <c r="C15" s="880"/>
      <c r="D15" s="183"/>
      <c r="E15" s="183"/>
      <c r="F15" s="245">
        <f t="shared" si="0"/>
        <v>0</v>
      </c>
      <c r="G15" s="698"/>
      <c r="H15" s="245">
        <f t="shared" si="2"/>
        <v>0</v>
      </c>
      <c r="I15" s="245">
        <f t="shared" si="3"/>
        <v>0</v>
      </c>
      <c r="J15" s="245">
        <f t="shared" si="4"/>
        <v>0</v>
      </c>
      <c r="K15" s="254"/>
      <c r="L15" s="255"/>
      <c r="M15" s="255"/>
      <c r="N15" s="248" t="e">
        <f t="shared" si="5"/>
        <v>#DIV/0!</v>
      </c>
      <c r="O15" s="256" t="e">
        <f t="shared" si="1"/>
        <v>#DIV/0!</v>
      </c>
      <c r="P15" s="362"/>
    </row>
    <row r="16" spans="1:16" s="12" customFormat="1" ht="15" customHeight="1" x14ac:dyDescent="0.2">
      <c r="A16" s="359">
        <f>'SCC List'!A12:B12</f>
        <v>10.09</v>
      </c>
      <c r="B16" s="360" t="str">
        <f>'SCC List'!B12</f>
        <v>Track:  Direct fixation</v>
      </c>
      <c r="C16" s="881"/>
      <c r="D16" s="183"/>
      <c r="E16" s="183"/>
      <c r="F16" s="245">
        <f t="shared" si="0"/>
        <v>0</v>
      </c>
      <c r="G16" s="698"/>
      <c r="H16" s="245">
        <f t="shared" si="2"/>
        <v>0</v>
      </c>
      <c r="I16" s="245">
        <f t="shared" si="3"/>
        <v>0</v>
      </c>
      <c r="J16" s="245">
        <f t="shared" si="4"/>
        <v>0</v>
      </c>
      <c r="K16" s="254"/>
      <c r="L16" s="255"/>
      <c r="M16" s="255"/>
      <c r="N16" s="248" t="e">
        <f t="shared" si="5"/>
        <v>#DIV/0!</v>
      </c>
      <c r="O16" s="256" t="e">
        <f t="shared" si="1"/>
        <v>#DIV/0!</v>
      </c>
      <c r="P16" s="362"/>
    </row>
    <row r="17" spans="1:16" s="12" customFormat="1" ht="15" customHeight="1" x14ac:dyDescent="0.2">
      <c r="A17" s="359">
        <f>'SCC List'!A13:B13</f>
        <v>10.1</v>
      </c>
      <c r="B17" s="360" t="str">
        <f>'SCC List'!B13</f>
        <v>Track:  Embedded</v>
      </c>
      <c r="C17" s="881"/>
      <c r="D17" s="183"/>
      <c r="E17" s="183"/>
      <c r="F17" s="245">
        <f t="shared" si="0"/>
        <v>0</v>
      </c>
      <c r="G17" s="698"/>
      <c r="H17" s="245">
        <f t="shared" si="2"/>
        <v>0</v>
      </c>
      <c r="I17" s="245">
        <f t="shared" si="3"/>
        <v>0</v>
      </c>
      <c r="J17" s="245">
        <f t="shared" si="4"/>
        <v>0</v>
      </c>
      <c r="K17" s="254"/>
      <c r="L17" s="255"/>
      <c r="M17" s="255"/>
      <c r="N17" s="248" t="e">
        <f t="shared" si="5"/>
        <v>#DIV/0!</v>
      </c>
      <c r="O17" s="256" t="e">
        <f t="shared" si="1"/>
        <v>#DIV/0!</v>
      </c>
      <c r="P17" s="362"/>
    </row>
    <row r="18" spans="1:16" s="12" customFormat="1" ht="15" customHeight="1" x14ac:dyDescent="0.2">
      <c r="A18" s="359">
        <f>'SCC List'!A14:B14</f>
        <v>10.11</v>
      </c>
      <c r="B18" s="360" t="str">
        <f>'SCC List'!B14</f>
        <v>Track:  Ballasted</v>
      </c>
      <c r="C18" s="881"/>
      <c r="D18" s="183"/>
      <c r="E18" s="183"/>
      <c r="F18" s="245">
        <f t="shared" si="0"/>
        <v>0</v>
      </c>
      <c r="G18" s="698"/>
      <c r="H18" s="245">
        <f t="shared" si="2"/>
        <v>0</v>
      </c>
      <c r="I18" s="245">
        <f t="shared" si="3"/>
        <v>0</v>
      </c>
      <c r="J18" s="245">
        <f t="shared" si="4"/>
        <v>0</v>
      </c>
      <c r="K18" s="254"/>
      <c r="L18" s="255"/>
      <c r="M18" s="255"/>
      <c r="N18" s="248" t="e">
        <f t="shared" si="5"/>
        <v>#DIV/0!</v>
      </c>
      <c r="O18" s="256" t="e">
        <f t="shared" si="1"/>
        <v>#DIV/0!</v>
      </c>
      <c r="P18" s="362"/>
    </row>
    <row r="19" spans="1:16" s="12" customFormat="1" ht="15" customHeight="1" x14ac:dyDescent="0.2">
      <c r="A19" s="359">
        <f>'SCC List'!A15:B15</f>
        <v>10.119999999999999</v>
      </c>
      <c r="B19" s="360" t="str">
        <f>'SCC List'!B15</f>
        <v>Track:  Special (switches, turnouts)</v>
      </c>
      <c r="C19" s="881"/>
      <c r="D19" s="183"/>
      <c r="E19" s="183"/>
      <c r="F19" s="245">
        <f t="shared" si="0"/>
        <v>0</v>
      </c>
      <c r="G19" s="698"/>
      <c r="H19" s="245">
        <f t="shared" si="2"/>
        <v>0</v>
      </c>
      <c r="I19" s="245">
        <f t="shared" si="3"/>
        <v>0</v>
      </c>
      <c r="J19" s="245">
        <f t="shared" si="4"/>
        <v>0</v>
      </c>
      <c r="K19" s="254"/>
      <c r="L19" s="255"/>
      <c r="M19" s="255"/>
      <c r="N19" s="248" t="e">
        <f t="shared" si="5"/>
        <v>#DIV/0!</v>
      </c>
      <c r="O19" s="256" t="e">
        <f t="shared" si="1"/>
        <v>#DIV/0!</v>
      </c>
      <c r="P19" s="362"/>
    </row>
    <row r="20" spans="1:16" s="12" customFormat="1" ht="15" customHeight="1" x14ac:dyDescent="0.2">
      <c r="A20" s="359">
        <f>'SCC List'!A16:B16</f>
        <v>10.130000000000001</v>
      </c>
      <c r="B20" s="360" t="str">
        <f>'SCC List'!B16</f>
        <v>Track:  Vibration and noise dampening</v>
      </c>
      <c r="C20" s="881"/>
      <c r="D20" s="183"/>
      <c r="E20" s="183"/>
      <c r="F20" s="245">
        <f t="shared" si="0"/>
        <v>0</v>
      </c>
      <c r="G20" s="698"/>
      <c r="H20" s="245">
        <f t="shared" si="2"/>
        <v>0</v>
      </c>
      <c r="I20" s="245">
        <f t="shared" si="3"/>
        <v>0</v>
      </c>
      <c r="J20" s="245">
        <f t="shared" si="4"/>
        <v>0</v>
      </c>
      <c r="K20" s="254"/>
      <c r="L20" s="255"/>
      <c r="M20" s="255"/>
      <c r="N20" s="248" t="e">
        <f t="shared" si="5"/>
        <v>#DIV/0!</v>
      </c>
      <c r="O20" s="256" t="e">
        <f t="shared" si="1"/>
        <v>#DIV/0!</v>
      </c>
      <c r="P20" s="362"/>
    </row>
    <row r="21" spans="1:16" s="11" customFormat="1" ht="15" customHeight="1" x14ac:dyDescent="0.2">
      <c r="A21" s="357" t="str">
        <f>'SCC List'!A17:B17</f>
        <v>20 STATIONS, STOPS, TERMINALS, INTERMODAL (number)</v>
      </c>
      <c r="B21" s="358"/>
      <c r="C21" s="518">
        <f>SUM(C22:C25)</f>
        <v>0</v>
      </c>
      <c r="D21" s="247">
        <f>SUM(D22:D28)</f>
        <v>0</v>
      </c>
      <c r="E21" s="248">
        <f>SUM(E22:E28)</f>
        <v>0</v>
      </c>
      <c r="F21" s="248">
        <f>SUM(D21+E21)</f>
        <v>0</v>
      </c>
      <c r="G21" s="698"/>
      <c r="H21" s="248">
        <f>J21-I21</f>
        <v>0</v>
      </c>
      <c r="I21" s="248">
        <f>E21*G21</f>
        <v>0</v>
      </c>
      <c r="J21" s="248">
        <f>(SUM(D21+E21))*G21</f>
        <v>0</v>
      </c>
      <c r="K21" s="251" t="e">
        <f>SUM((D21+E21)/(D52+E52))</f>
        <v>#DIV/0!</v>
      </c>
      <c r="L21" s="252" t="e">
        <f>F21/F77</f>
        <v>#DIV/0!</v>
      </c>
      <c r="M21" s="252" t="e">
        <f>J21/F77</f>
        <v>#DIV/0!</v>
      </c>
      <c r="N21" s="256">
        <f>Inflation!C25</f>
        <v>0</v>
      </c>
      <c r="O21" s="256">
        <f t="shared" si="1"/>
        <v>0</v>
      </c>
      <c r="P21" s="391" t="e">
        <f>SUM(O21/J21)</f>
        <v>#DIV/0!</v>
      </c>
    </row>
    <row r="22" spans="1:16" s="12" customFormat="1" ht="15" customHeight="1" x14ac:dyDescent="0.2">
      <c r="A22" s="361">
        <f>'SCC List'!A18</f>
        <v>20.010000000000002</v>
      </c>
      <c r="B22" s="362" t="str">
        <f>'SCC List'!B18</f>
        <v>At-grade station, stop, shelter, mall, terminal, platform</v>
      </c>
      <c r="C22" s="881"/>
      <c r="D22" s="183"/>
      <c r="E22" s="183"/>
      <c r="F22" s="248">
        <f t="shared" ref="F22:F72" si="6">SUM(D22+E22)</f>
        <v>0</v>
      </c>
      <c r="G22" s="699"/>
      <c r="H22" s="248">
        <f>J22-I22</f>
        <v>0</v>
      </c>
      <c r="I22" s="248">
        <f>E22*G22</f>
        <v>0</v>
      </c>
      <c r="J22" s="248">
        <f>(SUM(D22+E22))*G22</f>
        <v>0</v>
      </c>
      <c r="K22" s="254"/>
      <c r="L22" s="255"/>
      <c r="M22" s="255"/>
      <c r="N22" s="248" t="e">
        <f>SUM(F22/$F$21)*$N$21</f>
        <v>#DIV/0!</v>
      </c>
      <c r="O22" s="256" t="e">
        <f t="shared" si="1"/>
        <v>#DIV/0!</v>
      </c>
      <c r="P22" s="362"/>
    </row>
    <row r="23" spans="1:16" s="12" customFormat="1" ht="15" customHeight="1" x14ac:dyDescent="0.2">
      <c r="A23" s="361">
        <f>'SCC List'!A19</f>
        <v>20.02</v>
      </c>
      <c r="B23" s="362" t="str">
        <f>'SCC List'!B19</f>
        <v>Aerial station, stop, shelter, mall, terminal, platform</v>
      </c>
      <c r="C23" s="881"/>
      <c r="D23" s="183"/>
      <c r="E23" s="183"/>
      <c r="F23" s="248">
        <f t="shared" si="6"/>
        <v>0</v>
      </c>
      <c r="G23" s="700"/>
      <c r="H23" s="248">
        <f t="shared" ref="H23:H28" si="7">J23-I23</f>
        <v>0</v>
      </c>
      <c r="I23" s="248">
        <f t="shared" ref="I23:I28" si="8">E23*G23</f>
        <v>0</v>
      </c>
      <c r="J23" s="248">
        <f t="shared" ref="J23:J28" si="9">(SUM(D23+E23))*G23</f>
        <v>0</v>
      </c>
      <c r="K23" s="254"/>
      <c r="L23" s="255"/>
      <c r="M23" s="255"/>
      <c r="N23" s="248" t="e">
        <f t="shared" ref="N23:N28" si="10">SUM(F23/$F$21)*$N$21</f>
        <v>#DIV/0!</v>
      </c>
      <c r="O23" s="256" t="e">
        <f t="shared" si="1"/>
        <v>#DIV/0!</v>
      </c>
      <c r="P23" s="362"/>
    </row>
    <row r="24" spans="1:16" s="12" customFormat="1" ht="15" customHeight="1" x14ac:dyDescent="0.2">
      <c r="A24" s="361">
        <f>'SCC List'!A20</f>
        <v>20.03</v>
      </c>
      <c r="B24" s="362" t="str">
        <f>'SCC List'!B20</f>
        <v xml:space="preserve">Underground station, stop, shelter, mall, terminal, platform </v>
      </c>
      <c r="C24" s="881"/>
      <c r="D24" s="183"/>
      <c r="E24" s="183"/>
      <c r="F24" s="248">
        <f t="shared" si="6"/>
        <v>0</v>
      </c>
      <c r="G24" s="700"/>
      <c r="H24" s="248">
        <f t="shared" si="7"/>
        <v>0</v>
      </c>
      <c r="I24" s="248">
        <f t="shared" si="8"/>
        <v>0</v>
      </c>
      <c r="J24" s="248">
        <f t="shared" si="9"/>
        <v>0</v>
      </c>
      <c r="K24" s="254"/>
      <c r="L24" s="255"/>
      <c r="M24" s="255"/>
      <c r="N24" s="248" t="e">
        <f t="shared" si="10"/>
        <v>#DIV/0!</v>
      </c>
      <c r="O24" s="256" t="e">
        <f t="shared" si="1"/>
        <v>#DIV/0!</v>
      </c>
      <c r="P24" s="362"/>
    </row>
    <row r="25" spans="1:16" s="12" customFormat="1" ht="15" customHeight="1" x14ac:dyDescent="0.2">
      <c r="A25" s="361">
        <f>'SCC List'!A21</f>
        <v>20.04</v>
      </c>
      <c r="B25" s="362" t="str">
        <f>'SCC List'!B21</f>
        <v xml:space="preserve">Other stations, landings, terminals:  Intermodal, ferry, trolley, etc. </v>
      </c>
      <c r="C25" s="881"/>
      <c r="D25" s="183"/>
      <c r="E25" s="183"/>
      <c r="F25" s="248">
        <f t="shared" si="6"/>
        <v>0</v>
      </c>
      <c r="G25" s="700"/>
      <c r="H25" s="248">
        <f t="shared" si="7"/>
        <v>0</v>
      </c>
      <c r="I25" s="248">
        <f t="shared" si="8"/>
        <v>0</v>
      </c>
      <c r="J25" s="248">
        <f t="shared" si="9"/>
        <v>0</v>
      </c>
      <c r="K25" s="254"/>
      <c r="L25" s="255"/>
      <c r="M25" s="255"/>
      <c r="N25" s="248" t="e">
        <f t="shared" si="10"/>
        <v>#DIV/0!</v>
      </c>
      <c r="O25" s="256" t="e">
        <f t="shared" si="1"/>
        <v>#DIV/0!</v>
      </c>
      <c r="P25" s="362"/>
    </row>
    <row r="26" spans="1:16" s="12" customFormat="1" ht="15" customHeight="1" x14ac:dyDescent="0.2">
      <c r="A26" s="361">
        <f>'SCC List'!A22</f>
        <v>20.05</v>
      </c>
      <c r="B26" s="362" t="str">
        <f>'SCC List'!B22</f>
        <v xml:space="preserve">Joint development </v>
      </c>
      <c r="C26" s="881"/>
      <c r="D26" s="183"/>
      <c r="E26" s="183"/>
      <c r="F26" s="248">
        <f t="shared" si="6"/>
        <v>0</v>
      </c>
      <c r="G26" s="700"/>
      <c r="H26" s="248">
        <f t="shared" si="7"/>
        <v>0</v>
      </c>
      <c r="I26" s="248">
        <f t="shared" si="8"/>
        <v>0</v>
      </c>
      <c r="J26" s="248">
        <f t="shared" si="9"/>
        <v>0</v>
      </c>
      <c r="K26" s="257"/>
      <c r="L26" s="255"/>
      <c r="M26" s="255"/>
      <c r="N26" s="248" t="e">
        <f t="shared" si="10"/>
        <v>#DIV/0!</v>
      </c>
      <c r="O26" s="256" t="e">
        <f t="shared" si="1"/>
        <v>#DIV/0!</v>
      </c>
      <c r="P26" s="362"/>
    </row>
    <row r="27" spans="1:16" s="12" customFormat="1" ht="15" customHeight="1" x14ac:dyDescent="0.2">
      <c r="A27" s="361">
        <f>'SCC List'!A23</f>
        <v>20.059999999999999</v>
      </c>
      <c r="B27" s="362" t="str">
        <f>'SCC List'!B23</f>
        <v>Automobile parking multi-story structure</v>
      </c>
      <c r="C27" s="881"/>
      <c r="D27" s="183"/>
      <c r="E27" s="183"/>
      <c r="F27" s="248">
        <f t="shared" si="6"/>
        <v>0</v>
      </c>
      <c r="G27" s="700"/>
      <c r="H27" s="248">
        <f t="shared" si="7"/>
        <v>0</v>
      </c>
      <c r="I27" s="248">
        <f t="shared" si="8"/>
        <v>0</v>
      </c>
      <c r="J27" s="248">
        <f t="shared" si="9"/>
        <v>0</v>
      </c>
      <c r="K27" s="257"/>
      <c r="L27" s="255"/>
      <c r="M27" s="255"/>
      <c r="N27" s="248" t="e">
        <f t="shared" si="10"/>
        <v>#DIV/0!</v>
      </c>
      <c r="O27" s="256" t="e">
        <f t="shared" si="1"/>
        <v>#DIV/0!</v>
      </c>
      <c r="P27" s="362"/>
    </row>
    <row r="28" spans="1:16" s="12" customFormat="1" ht="15" customHeight="1" x14ac:dyDescent="0.2">
      <c r="A28" s="361">
        <f>'SCC List'!A24</f>
        <v>20.07</v>
      </c>
      <c r="B28" s="362" t="str">
        <f>'SCC List'!B24</f>
        <v>Elevators, escalators</v>
      </c>
      <c r="C28" s="881"/>
      <c r="D28" s="183"/>
      <c r="E28" s="183"/>
      <c r="F28" s="248">
        <f t="shared" si="6"/>
        <v>0</v>
      </c>
      <c r="G28" s="700"/>
      <c r="H28" s="248">
        <f t="shared" si="7"/>
        <v>0</v>
      </c>
      <c r="I28" s="248">
        <f t="shared" si="8"/>
        <v>0</v>
      </c>
      <c r="J28" s="248">
        <f t="shared" si="9"/>
        <v>0</v>
      </c>
      <c r="K28" s="257"/>
      <c r="L28" s="255"/>
      <c r="M28" s="255"/>
      <c r="N28" s="248" t="e">
        <f t="shared" si="10"/>
        <v>#DIV/0!</v>
      </c>
      <c r="O28" s="256" t="e">
        <f t="shared" si="1"/>
        <v>#DIV/0!</v>
      </c>
      <c r="P28" s="362"/>
    </row>
    <row r="29" spans="1:16" s="11" customFormat="1" ht="15" customHeight="1" x14ac:dyDescent="0.2">
      <c r="A29" s="357" t="str">
        <f>'SCC List'!A25</f>
        <v>30 SUPPORT FACILITIES: YARDS, SHOPS, ADMIN. BLDGS</v>
      </c>
      <c r="B29" s="358"/>
      <c r="C29" s="882">
        <f>SUM(C30:C34)</f>
        <v>0</v>
      </c>
      <c r="D29" s="247">
        <f>SUM(D30:D34)</f>
        <v>0</v>
      </c>
      <c r="E29" s="248">
        <f>SUM(E30:E34)</f>
        <v>0</v>
      </c>
      <c r="F29" s="248">
        <f t="shared" si="6"/>
        <v>0</v>
      </c>
      <c r="G29" s="700"/>
      <c r="H29" s="246">
        <f t="shared" ref="H29:H43" si="11">J29-I29</f>
        <v>0</v>
      </c>
      <c r="I29" s="246">
        <f t="shared" ref="I29:I43" si="12">E29*G29</f>
        <v>0</v>
      </c>
      <c r="J29" s="246">
        <f t="shared" ref="J29:J43" si="13">(SUM(D29+E29))*G29</f>
        <v>0</v>
      </c>
      <c r="K29" s="251" t="e">
        <f>SUM((D29+E29)/(D52+E52))</f>
        <v>#DIV/0!</v>
      </c>
      <c r="L29" s="252" t="e">
        <f>F29/F77</f>
        <v>#DIV/0!</v>
      </c>
      <c r="M29" s="252" t="e">
        <f>J29/F77</f>
        <v>#DIV/0!</v>
      </c>
      <c r="N29" s="256">
        <f>Inflation!C26</f>
        <v>0</v>
      </c>
      <c r="O29" s="256">
        <f t="shared" si="1"/>
        <v>0</v>
      </c>
      <c r="P29" s="391" t="e">
        <f>SUM(O29/J29)</f>
        <v>#DIV/0!</v>
      </c>
    </row>
    <row r="30" spans="1:16" s="12" customFormat="1" ht="15" customHeight="1" x14ac:dyDescent="0.2">
      <c r="A30" s="361">
        <f>'SCC List'!A26</f>
        <v>30.01</v>
      </c>
      <c r="B30" s="362" t="str">
        <f>'SCC List'!B26</f>
        <v>Administration Building:  Office, sales, storage, revenue counting</v>
      </c>
      <c r="C30" s="881"/>
      <c r="D30" s="183"/>
      <c r="E30" s="183"/>
      <c r="F30" s="248">
        <f t="shared" si="6"/>
        <v>0</v>
      </c>
      <c r="G30" s="700"/>
      <c r="H30" s="246">
        <f t="shared" si="11"/>
        <v>0</v>
      </c>
      <c r="I30" s="246">
        <f t="shared" si="12"/>
        <v>0</v>
      </c>
      <c r="J30" s="246">
        <f t="shared" si="13"/>
        <v>0</v>
      </c>
      <c r="K30" s="254"/>
      <c r="L30" s="255"/>
      <c r="M30" s="255"/>
      <c r="N30" s="248" t="e">
        <f>SUM(F30/$F$29)*$N$29</f>
        <v>#DIV/0!</v>
      </c>
      <c r="O30" s="256" t="e">
        <f t="shared" si="1"/>
        <v>#DIV/0!</v>
      </c>
      <c r="P30" s="362"/>
    </row>
    <row r="31" spans="1:16" s="12" customFormat="1" ht="15" customHeight="1" x14ac:dyDescent="0.2">
      <c r="A31" s="361">
        <f>'SCC List'!A27</f>
        <v>30.02</v>
      </c>
      <c r="B31" s="363" t="str">
        <f>'SCC List'!B27</f>
        <v xml:space="preserve">Light Maintenance Facility </v>
      </c>
      <c r="C31" s="881"/>
      <c r="D31" s="183"/>
      <c r="E31" s="183"/>
      <c r="F31" s="248">
        <f t="shared" si="6"/>
        <v>0</v>
      </c>
      <c r="G31" s="700"/>
      <c r="H31" s="246">
        <f t="shared" si="11"/>
        <v>0</v>
      </c>
      <c r="I31" s="246">
        <f t="shared" si="12"/>
        <v>0</v>
      </c>
      <c r="J31" s="246">
        <f t="shared" si="13"/>
        <v>0</v>
      </c>
      <c r="K31" s="254"/>
      <c r="L31" s="255"/>
      <c r="M31" s="255"/>
      <c r="N31" s="248" t="e">
        <f>SUM(F31/$F$29)*$N$29</f>
        <v>#DIV/0!</v>
      </c>
      <c r="O31" s="256" t="e">
        <f t="shared" si="1"/>
        <v>#DIV/0!</v>
      </c>
      <c r="P31" s="362"/>
    </row>
    <row r="32" spans="1:16" s="12" customFormat="1" ht="15" customHeight="1" x14ac:dyDescent="0.2">
      <c r="A32" s="361">
        <f>'SCC List'!A28</f>
        <v>30.03</v>
      </c>
      <c r="B32" s="363" t="str">
        <f>'SCC List'!B28</f>
        <v>Heavy Maintenance Facility</v>
      </c>
      <c r="C32" s="881"/>
      <c r="D32" s="183"/>
      <c r="E32" s="183"/>
      <c r="F32" s="248">
        <f t="shared" si="6"/>
        <v>0</v>
      </c>
      <c r="G32" s="700"/>
      <c r="H32" s="246">
        <f t="shared" si="11"/>
        <v>0</v>
      </c>
      <c r="I32" s="246">
        <f t="shared" si="12"/>
        <v>0</v>
      </c>
      <c r="J32" s="246">
        <f t="shared" si="13"/>
        <v>0</v>
      </c>
      <c r="K32" s="254"/>
      <c r="L32" s="255"/>
      <c r="M32" s="255"/>
      <c r="N32" s="248" t="e">
        <f>SUM(F32/$F$29)*$N$29</f>
        <v>#DIV/0!</v>
      </c>
      <c r="O32" s="256" t="e">
        <f t="shared" si="1"/>
        <v>#DIV/0!</v>
      </c>
      <c r="P32" s="362"/>
    </row>
    <row r="33" spans="1:16" s="12" customFormat="1" ht="15" customHeight="1" x14ac:dyDescent="0.2">
      <c r="A33" s="361">
        <f>'SCC List'!A29</f>
        <v>30.04</v>
      </c>
      <c r="B33" s="363" t="str">
        <f>'SCC List'!B29</f>
        <v>Storage or Maintenance of Way Building</v>
      </c>
      <c r="C33" s="881"/>
      <c r="D33" s="183"/>
      <c r="E33" s="183"/>
      <c r="F33" s="248">
        <f t="shared" si="6"/>
        <v>0</v>
      </c>
      <c r="G33" s="700"/>
      <c r="H33" s="246">
        <f t="shared" si="11"/>
        <v>0</v>
      </c>
      <c r="I33" s="246">
        <f t="shared" si="12"/>
        <v>0</v>
      </c>
      <c r="J33" s="246">
        <f t="shared" si="13"/>
        <v>0</v>
      </c>
      <c r="K33" s="254"/>
      <c r="L33" s="255"/>
      <c r="M33" s="255"/>
      <c r="N33" s="248" t="e">
        <f>SUM(F33/$F$29)*$N$29</f>
        <v>#DIV/0!</v>
      </c>
      <c r="O33" s="256" t="e">
        <f t="shared" si="1"/>
        <v>#DIV/0!</v>
      </c>
      <c r="P33" s="362"/>
    </row>
    <row r="34" spans="1:16" s="12" customFormat="1" ht="15" customHeight="1" x14ac:dyDescent="0.2">
      <c r="A34" s="361">
        <f>'SCC List'!A30</f>
        <v>30.05</v>
      </c>
      <c r="B34" s="363" t="str">
        <f>'SCC List'!B30</f>
        <v>Yard and Yard Track</v>
      </c>
      <c r="C34" s="881"/>
      <c r="D34" s="183"/>
      <c r="E34" s="183"/>
      <c r="F34" s="248">
        <f t="shared" si="6"/>
        <v>0</v>
      </c>
      <c r="G34" s="700"/>
      <c r="H34" s="246">
        <f t="shared" si="11"/>
        <v>0</v>
      </c>
      <c r="I34" s="246">
        <f t="shared" si="12"/>
        <v>0</v>
      </c>
      <c r="J34" s="246">
        <f t="shared" si="13"/>
        <v>0</v>
      </c>
      <c r="K34" s="254"/>
      <c r="L34" s="255"/>
      <c r="M34" s="255"/>
      <c r="N34" s="248" t="e">
        <f>SUM(F34/$F$29)*$N$29</f>
        <v>#DIV/0!</v>
      </c>
      <c r="O34" s="256" t="e">
        <f t="shared" si="1"/>
        <v>#DIV/0!</v>
      </c>
      <c r="P34" s="362"/>
    </row>
    <row r="35" spans="1:16" s="11" customFormat="1" ht="15" customHeight="1" x14ac:dyDescent="0.2">
      <c r="A35" s="357" t="str">
        <f>'SCC List'!A31</f>
        <v>40 SITEWORK &amp; SPECIAL CONDITIONS</v>
      </c>
      <c r="B35" s="364"/>
      <c r="C35" s="882">
        <f>SUM(C36:C43)</f>
        <v>0</v>
      </c>
      <c r="D35" s="247">
        <f>SUM(D36:D43)</f>
        <v>0</v>
      </c>
      <c r="E35" s="246">
        <f>SUM(E36:E43)</f>
        <v>0</v>
      </c>
      <c r="F35" s="248">
        <f t="shared" si="6"/>
        <v>0</v>
      </c>
      <c r="G35" s="697"/>
      <c r="H35" s="246">
        <f t="shared" si="11"/>
        <v>0</v>
      </c>
      <c r="I35" s="246">
        <f t="shared" si="12"/>
        <v>0</v>
      </c>
      <c r="J35" s="246">
        <f t="shared" si="13"/>
        <v>0</v>
      </c>
      <c r="K35" s="251" t="e">
        <f>SUM((D35+E35)/(D52+E52))</f>
        <v>#DIV/0!</v>
      </c>
      <c r="L35" s="252" t="e">
        <f>F35/F77</f>
        <v>#DIV/0!</v>
      </c>
      <c r="M35" s="252" t="e">
        <f>J35/F77</f>
        <v>#DIV/0!</v>
      </c>
      <c r="N35" s="256">
        <f>Inflation!C27</f>
        <v>0</v>
      </c>
      <c r="O35" s="256">
        <f t="shared" si="1"/>
        <v>0</v>
      </c>
      <c r="P35" s="391" t="e">
        <f>SUM(O35/J35)</f>
        <v>#DIV/0!</v>
      </c>
    </row>
    <row r="36" spans="1:16" s="12" customFormat="1" ht="15" customHeight="1" x14ac:dyDescent="0.2">
      <c r="A36" s="361">
        <f>'SCC List'!A32</f>
        <v>40.01</v>
      </c>
      <c r="B36" s="362" t="str">
        <f>'SCC List'!B32</f>
        <v>Demolition, Clearing, Earthwork</v>
      </c>
      <c r="C36" s="881"/>
      <c r="D36" s="183"/>
      <c r="E36" s="183"/>
      <c r="F36" s="248">
        <f t="shared" si="6"/>
        <v>0</v>
      </c>
      <c r="G36" s="698"/>
      <c r="H36" s="246">
        <f>J36-I36</f>
        <v>0</v>
      </c>
      <c r="I36" s="246">
        <f t="shared" si="12"/>
        <v>0</v>
      </c>
      <c r="J36" s="246">
        <f>(SUM(D36+E36))*G36</f>
        <v>0</v>
      </c>
      <c r="K36" s="258"/>
      <c r="L36" s="249"/>
      <c r="M36" s="259"/>
      <c r="N36" s="248" t="e">
        <f>SUM(F36/$F$35)*$N$35</f>
        <v>#DIV/0!</v>
      </c>
      <c r="O36" s="256" t="e">
        <f t="shared" si="1"/>
        <v>#DIV/0!</v>
      </c>
      <c r="P36" s="362"/>
    </row>
    <row r="37" spans="1:16" s="12" customFormat="1" ht="15" customHeight="1" x14ac:dyDescent="0.2">
      <c r="A37" s="361">
        <f>'SCC List'!A33</f>
        <v>40.020000000000003</v>
      </c>
      <c r="B37" s="362" t="str">
        <f>'SCC List'!B33</f>
        <v>Site Utilities, Utility Relocation</v>
      </c>
      <c r="C37" s="881"/>
      <c r="D37" s="183"/>
      <c r="E37" s="183"/>
      <c r="F37" s="248">
        <f t="shared" si="6"/>
        <v>0</v>
      </c>
      <c r="G37" s="698"/>
      <c r="H37" s="246">
        <f t="shared" si="11"/>
        <v>0</v>
      </c>
      <c r="I37" s="246">
        <f t="shared" si="12"/>
        <v>0</v>
      </c>
      <c r="J37" s="246">
        <f t="shared" si="13"/>
        <v>0</v>
      </c>
      <c r="K37" s="260"/>
      <c r="L37" s="249"/>
      <c r="M37" s="259"/>
      <c r="N37" s="248" t="e">
        <f t="shared" ref="N37:N43" si="14">SUM(F37/$F$35)*$N$35</f>
        <v>#DIV/0!</v>
      </c>
      <c r="O37" s="256" t="e">
        <f t="shared" si="1"/>
        <v>#DIV/0!</v>
      </c>
      <c r="P37" s="362"/>
    </row>
    <row r="38" spans="1:16" s="12" customFormat="1" ht="15" x14ac:dyDescent="0.2">
      <c r="A38" s="361">
        <f>'SCC List'!A34</f>
        <v>40.03</v>
      </c>
      <c r="B38" s="362" t="str">
        <f>'SCC List'!B34</f>
        <v>Haz. mat'l, contam'd soil removal/mitigation, ground water treatments</v>
      </c>
      <c r="C38" s="881"/>
      <c r="D38" s="183"/>
      <c r="E38" s="183"/>
      <c r="F38" s="248">
        <f t="shared" si="6"/>
        <v>0</v>
      </c>
      <c r="G38" s="698"/>
      <c r="H38" s="246">
        <f>J38-I38</f>
        <v>0</v>
      </c>
      <c r="I38" s="246">
        <f t="shared" si="12"/>
        <v>0</v>
      </c>
      <c r="J38" s="246">
        <f t="shared" si="13"/>
        <v>0</v>
      </c>
      <c r="K38" s="260"/>
      <c r="L38" s="249"/>
      <c r="M38" s="259"/>
      <c r="N38" s="248" t="e">
        <f t="shared" si="14"/>
        <v>#DIV/0!</v>
      </c>
      <c r="O38" s="256" t="e">
        <f>N38*G38</f>
        <v>#DIV/0!</v>
      </c>
      <c r="P38" s="362"/>
    </row>
    <row r="39" spans="1:16" s="12" customFormat="1" ht="12.75" customHeight="1" x14ac:dyDescent="0.2">
      <c r="A39" s="361">
        <f>'SCC List'!A35</f>
        <v>40.04</v>
      </c>
      <c r="B39" s="362" t="str">
        <f>'SCC List'!B35</f>
        <v>Environmental mitigation, e.g. wetlands, historic/archeologic, parks</v>
      </c>
      <c r="C39" s="881"/>
      <c r="D39" s="183"/>
      <c r="E39" s="183"/>
      <c r="F39" s="248">
        <f t="shared" si="6"/>
        <v>0</v>
      </c>
      <c r="G39" s="698"/>
      <c r="H39" s="246">
        <f t="shared" si="11"/>
        <v>0</v>
      </c>
      <c r="I39" s="246">
        <f t="shared" si="12"/>
        <v>0</v>
      </c>
      <c r="J39" s="246">
        <f t="shared" si="13"/>
        <v>0</v>
      </c>
      <c r="K39" s="260"/>
      <c r="L39" s="249"/>
      <c r="M39" s="259"/>
      <c r="N39" s="248" t="e">
        <f t="shared" si="14"/>
        <v>#DIV/0!</v>
      </c>
      <c r="O39" s="256" t="e">
        <f t="shared" si="1"/>
        <v>#DIV/0!</v>
      </c>
      <c r="P39" s="362"/>
    </row>
    <row r="40" spans="1:16" s="12" customFormat="1" ht="15" x14ac:dyDescent="0.2">
      <c r="A40" s="361">
        <f>'SCC List'!A36</f>
        <v>40.049999999999997</v>
      </c>
      <c r="B40" s="362" t="str">
        <f>'SCC List'!B36</f>
        <v>Site structures including retaining walls, sound walls</v>
      </c>
      <c r="C40" s="881"/>
      <c r="D40" s="183"/>
      <c r="E40" s="183"/>
      <c r="F40" s="248">
        <f t="shared" si="6"/>
        <v>0</v>
      </c>
      <c r="G40" s="698"/>
      <c r="H40" s="246">
        <f t="shared" si="11"/>
        <v>0</v>
      </c>
      <c r="I40" s="246">
        <f t="shared" si="12"/>
        <v>0</v>
      </c>
      <c r="J40" s="246">
        <f t="shared" si="13"/>
        <v>0</v>
      </c>
      <c r="K40" s="260"/>
      <c r="L40" s="249"/>
      <c r="M40" s="259"/>
      <c r="N40" s="248" t="e">
        <f t="shared" si="14"/>
        <v>#DIV/0!</v>
      </c>
      <c r="O40" s="256" t="e">
        <f t="shared" si="1"/>
        <v>#DIV/0!</v>
      </c>
      <c r="P40" s="362"/>
    </row>
    <row r="41" spans="1:16" s="12" customFormat="1" ht="12.75" customHeight="1" x14ac:dyDescent="0.2">
      <c r="A41" s="361">
        <f>'SCC List'!A37</f>
        <v>40.06</v>
      </c>
      <c r="B41" s="365" t="str">
        <f>'SCC List'!B37</f>
        <v>Pedestrian / bike access and accommodation, landscaping</v>
      </c>
      <c r="C41" s="881"/>
      <c r="D41" s="183"/>
      <c r="E41" s="183"/>
      <c r="F41" s="248">
        <f t="shared" si="6"/>
        <v>0</v>
      </c>
      <c r="G41" s="698"/>
      <c r="H41" s="246">
        <f t="shared" si="11"/>
        <v>0</v>
      </c>
      <c r="I41" s="246">
        <f t="shared" si="12"/>
        <v>0</v>
      </c>
      <c r="J41" s="246">
        <f t="shared" si="13"/>
        <v>0</v>
      </c>
      <c r="K41" s="260"/>
      <c r="L41" s="249"/>
      <c r="M41" s="259"/>
      <c r="N41" s="248" t="e">
        <f t="shared" si="14"/>
        <v>#DIV/0!</v>
      </c>
      <c r="O41" s="256" t="e">
        <f t="shared" si="1"/>
        <v>#DIV/0!</v>
      </c>
      <c r="P41" s="362"/>
    </row>
    <row r="42" spans="1:16" s="12" customFormat="1" ht="12.75" customHeight="1" x14ac:dyDescent="0.2">
      <c r="A42" s="361">
        <f>'SCC List'!A38</f>
        <v>40.07</v>
      </c>
      <c r="B42" s="365" t="str">
        <f>'SCC List'!B38</f>
        <v>Automobile, bus, van accessways including roads, parking lots</v>
      </c>
      <c r="C42" s="881"/>
      <c r="D42" s="183"/>
      <c r="E42" s="183"/>
      <c r="F42" s="248">
        <f t="shared" si="6"/>
        <v>0</v>
      </c>
      <c r="G42" s="698"/>
      <c r="H42" s="246">
        <f t="shared" si="11"/>
        <v>0</v>
      </c>
      <c r="I42" s="246">
        <f t="shared" si="12"/>
        <v>0</v>
      </c>
      <c r="J42" s="246">
        <f t="shared" si="13"/>
        <v>0</v>
      </c>
      <c r="K42" s="260"/>
      <c r="L42" s="249"/>
      <c r="M42" s="259"/>
      <c r="N42" s="248" t="e">
        <f t="shared" si="14"/>
        <v>#DIV/0!</v>
      </c>
      <c r="O42" s="256" t="e">
        <f t="shared" si="1"/>
        <v>#DIV/0!</v>
      </c>
      <c r="P42" s="362"/>
    </row>
    <row r="43" spans="1:16" s="12" customFormat="1" ht="15" x14ac:dyDescent="0.2">
      <c r="A43" s="361">
        <f>'SCC List'!A39</f>
        <v>40.08</v>
      </c>
      <c r="B43" s="362" t="str">
        <f>'SCC List'!B39</f>
        <v>Temporary Facilities and other indirect costs during construction</v>
      </c>
      <c r="C43" s="881"/>
      <c r="D43" s="183"/>
      <c r="E43" s="183"/>
      <c r="F43" s="248">
        <f t="shared" si="6"/>
        <v>0</v>
      </c>
      <c r="G43" s="698"/>
      <c r="H43" s="246">
        <f t="shared" si="11"/>
        <v>0</v>
      </c>
      <c r="I43" s="246">
        <f t="shared" si="12"/>
        <v>0</v>
      </c>
      <c r="J43" s="246">
        <f t="shared" si="13"/>
        <v>0</v>
      </c>
      <c r="K43" s="260"/>
      <c r="L43" s="249"/>
      <c r="M43" s="259"/>
      <c r="N43" s="248" t="e">
        <f t="shared" si="14"/>
        <v>#DIV/0!</v>
      </c>
      <c r="O43" s="256" t="e">
        <f t="shared" si="1"/>
        <v>#DIV/0!</v>
      </c>
      <c r="P43" s="362"/>
    </row>
    <row r="44" spans="1:16" s="11" customFormat="1" ht="15" customHeight="1" x14ac:dyDescent="0.2">
      <c r="A44" s="357" t="str">
        <f>'SCC List'!A40</f>
        <v>50  SYSTEMS</v>
      </c>
      <c r="B44" s="358"/>
      <c r="C44" s="882">
        <f>SUM(C45:C51)</f>
        <v>0</v>
      </c>
      <c r="D44" s="247">
        <f>SUM(D45:D51)</f>
        <v>0</v>
      </c>
      <c r="E44" s="246">
        <f>SUM(E45:E51)</f>
        <v>0</v>
      </c>
      <c r="F44" s="248">
        <f t="shared" si="6"/>
        <v>0</v>
      </c>
      <c r="G44" s="697"/>
      <c r="H44" s="246">
        <f t="shared" ref="H44:H50" si="15">J44-I44</f>
        <v>0</v>
      </c>
      <c r="I44" s="246">
        <f t="shared" ref="I44:I50" si="16">E44*G44</f>
        <v>0</v>
      </c>
      <c r="J44" s="246">
        <f t="shared" ref="J44:J50" si="17">(SUM(D44+E44))*G44</f>
        <v>0</v>
      </c>
      <c r="K44" s="251" t="e">
        <f>SUM((D44+E44)/(D52+E52))</f>
        <v>#DIV/0!</v>
      </c>
      <c r="L44" s="252" t="e">
        <f>F44/F77</f>
        <v>#DIV/0!</v>
      </c>
      <c r="M44" s="252" t="e">
        <f>J44/F77</f>
        <v>#DIV/0!</v>
      </c>
      <c r="N44" s="256">
        <f>Inflation!C28</f>
        <v>0</v>
      </c>
      <c r="O44" s="256">
        <f t="shared" si="1"/>
        <v>0</v>
      </c>
      <c r="P44" s="391" t="e">
        <f>SUM(O44/J44)</f>
        <v>#DIV/0!</v>
      </c>
    </row>
    <row r="45" spans="1:16" s="12" customFormat="1" ht="15" customHeight="1" x14ac:dyDescent="0.2">
      <c r="A45" s="361">
        <f>'SCC List'!A41</f>
        <v>50.01</v>
      </c>
      <c r="B45" s="362" t="str">
        <f>'SCC List'!B41</f>
        <v>Train control and signals</v>
      </c>
      <c r="C45" s="881"/>
      <c r="D45" s="183"/>
      <c r="E45" s="183"/>
      <c r="F45" s="248">
        <f t="shared" si="6"/>
        <v>0</v>
      </c>
      <c r="G45" s="698"/>
      <c r="H45" s="246">
        <f t="shared" si="15"/>
        <v>0</v>
      </c>
      <c r="I45" s="246">
        <f t="shared" si="16"/>
        <v>0</v>
      </c>
      <c r="J45" s="246">
        <f t="shared" si="17"/>
        <v>0</v>
      </c>
      <c r="K45" s="258"/>
      <c r="L45" s="249"/>
      <c r="M45" s="259"/>
      <c r="N45" s="248" t="e">
        <f>SUM(F45/$F$44)*$N$44</f>
        <v>#DIV/0!</v>
      </c>
      <c r="O45" s="256" t="e">
        <f t="shared" si="1"/>
        <v>#DIV/0!</v>
      </c>
      <c r="P45" s="362"/>
    </row>
    <row r="46" spans="1:16" s="12" customFormat="1" ht="15" customHeight="1" x14ac:dyDescent="0.2">
      <c r="A46" s="361">
        <f>'SCC List'!A42</f>
        <v>50.02</v>
      </c>
      <c r="B46" s="362" t="str">
        <f>'SCC List'!B42</f>
        <v>Traffic signals and crossing protection</v>
      </c>
      <c r="C46" s="881"/>
      <c r="D46" s="183"/>
      <c r="E46" s="183"/>
      <c r="F46" s="248">
        <f t="shared" si="6"/>
        <v>0</v>
      </c>
      <c r="G46" s="698"/>
      <c r="H46" s="246">
        <f t="shared" si="15"/>
        <v>0</v>
      </c>
      <c r="I46" s="246">
        <f t="shared" si="16"/>
        <v>0</v>
      </c>
      <c r="J46" s="246">
        <f t="shared" si="17"/>
        <v>0</v>
      </c>
      <c r="K46" s="260"/>
      <c r="L46" s="249"/>
      <c r="M46" s="259"/>
      <c r="N46" s="248" t="e">
        <f t="shared" ref="N46:N51" si="18">SUM(F46/$F$44)*$N$44</f>
        <v>#DIV/0!</v>
      </c>
      <c r="O46" s="256" t="e">
        <f t="shared" si="1"/>
        <v>#DIV/0!</v>
      </c>
      <c r="P46" s="362"/>
    </row>
    <row r="47" spans="1:16" s="12" customFormat="1" ht="15" customHeight="1" x14ac:dyDescent="0.2">
      <c r="A47" s="361">
        <f>'SCC List'!A43</f>
        <v>50.03</v>
      </c>
      <c r="B47" s="362" t="str">
        <f>'SCC List'!B43</f>
        <v xml:space="preserve">Traction power supply:  substations </v>
      </c>
      <c r="C47" s="881"/>
      <c r="D47" s="183"/>
      <c r="E47" s="183"/>
      <c r="F47" s="248">
        <f t="shared" si="6"/>
        <v>0</v>
      </c>
      <c r="G47" s="698"/>
      <c r="H47" s="246">
        <f t="shared" si="15"/>
        <v>0</v>
      </c>
      <c r="I47" s="246">
        <f t="shared" si="16"/>
        <v>0</v>
      </c>
      <c r="J47" s="246">
        <f t="shared" si="17"/>
        <v>0</v>
      </c>
      <c r="K47" s="260"/>
      <c r="L47" s="249"/>
      <c r="M47" s="259"/>
      <c r="N47" s="248" t="e">
        <f t="shared" si="18"/>
        <v>#DIV/0!</v>
      </c>
      <c r="O47" s="256" t="e">
        <f t="shared" si="1"/>
        <v>#DIV/0!</v>
      </c>
      <c r="P47" s="362"/>
    </row>
    <row r="48" spans="1:16" s="12" customFormat="1" ht="15" customHeight="1" x14ac:dyDescent="0.2">
      <c r="A48" s="361">
        <f>'SCC List'!A44</f>
        <v>50.04</v>
      </c>
      <c r="B48" s="362" t="str">
        <f>'SCC List'!B44</f>
        <v>Traction power distribution:  catenary and third rail</v>
      </c>
      <c r="C48" s="881"/>
      <c r="D48" s="183"/>
      <c r="E48" s="183"/>
      <c r="F48" s="248">
        <f t="shared" si="6"/>
        <v>0</v>
      </c>
      <c r="G48" s="698"/>
      <c r="H48" s="246">
        <f t="shared" si="15"/>
        <v>0</v>
      </c>
      <c r="I48" s="246">
        <f t="shared" si="16"/>
        <v>0</v>
      </c>
      <c r="J48" s="246">
        <f t="shared" si="17"/>
        <v>0</v>
      </c>
      <c r="K48" s="260"/>
      <c r="L48" s="249"/>
      <c r="M48" s="259"/>
      <c r="N48" s="248" t="e">
        <f t="shared" si="18"/>
        <v>#DIV/0!</v>
      </c>
      <c r="O48" s="256" t="e">
        <f t="shared" si="1"/>
        <v>#DIV/0!</v>
      </c>
      <c r="P48" s="362"/>
    </row>
    <row r="49" spans="1:72" s="12" customFormat="1" ht="15" customHeight="1" x14ac:dyDescent="0.2">
      <c r="A49" s="361">
        <f>'SCC List'!A45</f>
        <v>50.05</v>
      </c>
      <c r="B49" s="362" t="str">
        <f>'SCC List'!B45</f>
        <v>Communications</v>
      </c>
      <c r="C49" s="881"/>
      <c r="D49" s="183"/>
      <c r="E49" s="183"/>
      <c r="F49" s="248">
        <f t="shared" si="6"/>
        <v>0</v>
      </c>
      <c r="G49" s="698"/>
      <c r="H49" s="246">
        <f t="shared" si="15"/>
        <v>0</v>
      </c>
      <c r="I49" s="246">
        <f t="shared" si="16"/>
        <v>0</v>
      </c>
      <c r="J49" s="246">
        <f t="shared" si="17"/>
        <v>0</v>
      </c>
      <c r="K49" s="260"/>
      <c r="L49" s="249"/>
      <c r="M49" s="259"/>
      <c r="N49" s="248" t="e">
        <f t="shared" si="18"/>
        <v>#DIV/0!</v>
      </c>
      <c r="O49" s="256" t="e">
        <f t="shared" si="1"/>
        <v>#DIV/0!</v>
      </c>
      <c r="P49" s="362"/>
    </row>
    <row r="50" spans="1:72" s="12" customFormat="1" ht="15" customHeight="1" x14ac:dyDescent="0.2">
      <c r="A50" s="361">
        <f>'SCC List'!A46</f>
        <v>50.06</v>
      </c>
      <c r="B50" s="362" t="str">
        <f>'SCC List'!B46</f>
        <v>Fare collection system and equipment</v>
      </c>
      <c r="C50" s="881"/>
      <c r="D50" s="183"/>
      <c r="E50" s="183"/>
      <c r="F50" s="248">
        <f t="shared" si="6"/>
        <v>0</v>
      </c>
      <c r="G50" s="698"/>
      <c r="H50" s="246">
        <f t="shared" si="15"/>
        <v>0</v>
      </c>
      <c r="I50" s="246">
        <f t="shared" si="16"/>
        <v>0</v>
      </c>
      <c r="J50" s="246">
        <f t="shared" si="17"/>
        <v>0</v>
      </c>
      <c r="K50" s="260"/>
      <c r="L50" s="249"/>
      <c r="M50" s="259"/>
      <c r="N50" s="248" t="e">
        <f t="shared" si="18"/>
        <v>#DIV/0!</v>
      </c>
      <c r="O50" s="256" t="e">
        <f t="shared" si="1"/>
        <v>#DIV/0!</v>
      </c>
      <c r="P50" s="362"/>
    </row>
    <row r="51" spans="1:72" s="12" customFormat="1" ht="15" customHeight="1" x14ac:dyDescent="0.2">
      <c r="A51" s="361">
        <f>'SCC List'!A47</f>
        <v>50.07</v>
      </c>
      <c r="B51" s="362" t="str">
        <f>'SCC List'!B47</f>
        <v>Central Control</v>
      </c>
      <c r="C51" s="881"/>
      <c r="D51" s="183"/>
      <c r="E51" s="183"/>
      <c r="F51" s="248">
        <f t="shared" si="6"/>
        <v>0</v>
      </c>
      <c r="G51" s="698"/>
      <c r="H51" s="246">
        <f>J51-I51</f>
        <v>0</v>
      </c>
      <c r="I51" s="246">
        <f>E51*G51</f>
        <v>0</v>
      </c>
      <c r="J51" s="246">
        <f>(SUM(D51+E51))*G51</f>
        <v>0</v>
      </c>
      <c r="K51" s="260"/>
      <c r="L51" s="249"/>
      <c r="M51" s="259"/>
      <c r="N51" s="248" t="e">
        <f t="shared" si="18"/>
        <v>#DIV/0!</v>
      </c>
      <c r="O51" s="256" t="e">
        <f t="shared" si="1"/>
        <v>#DIV/0!</v>
      </c>
      <c r="P51" s="362"/>
    </row>
    <row r="52" spans="1:72" s="29" customFormat="1" ht="16.149999999999999" customHeight="1" x14ac:dyDescent="0.2">
      <c r="A52" s="935" t="str">
        <f>'SCC Definitions'!A51:B51</f>
        <v>Construction Subtotal (10 - 50)</v>
      </c>
      <c r="B52" s="936"/>
      <c r="C52" s="882"/>
      <c r="D52" s="247">
        <f>SUM(D44,D35,D29,D21,D7)</f>
        <v>0</v>
      </c>
      <c r="E52" s="248">
        <f>SUM(E44,E35,E29,E21,E7)</f>
        <v>0</v>
      </c>
      <c r="F52" s="248">
        <f t="shared" si="6"/>
        <v>0</v>
      </c>
      <c r="G52" s="673"/>
      <c r="H52" s="247">
        <f>SUM(H44,H35,H29,H21,H7)</f>
        <v>0</v>
      </c>
      <c r="I52" s="247">
        <f>SUM(I44,I35,I29,I21,I7)</f>
        <v>0</v>
      </c>
      <c r="J52" s="247">
        <f>SUM(J44,J35,J29,J21,J7)</f>
        <v>0</v>
      </c>
      <c r="K52" s="261" t="e">
        <f>SUM(K44,K35,K29,K21,K7)</f>
        <v>#DIV/0!</v>
      </c>
      <c r="L52" s="252" t="e">
        <f>(SUM(F7,F21,F29,F35,F44))/F77</f>
        <v>#DIV/0!</v>
      </c>
      <c r="M52" s="252" t="e">
        <f>(SUM(J7,J21,J29,J35,J44))/F77</f>
        <v>#DIV/0!</v>
      </c>
      <c r="N52" s="256">
        <f>SUM(N44,N35,N29,N21,N7)</f>
        <v>0</v>
      </c>
      <c r="O52" s="256">
        <f>SUM(O44,O35,O29,O21,O7)</f>
        <v>0</v>
      </c>
      <c r="P52" s="391" t="e">
        <f>SUM(O52/J52)</f>
        <v>#DIV/0!</v>
      </c>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11" customFormat="1" ht="15" x14ac:dyDescent="0.2">
      <c r="A53" s="357" t="str">
        <f>'SCC List'!A48:B48</f>
        <v>60 ROW, LAND, EXISTING IMPROVEMENTS</v>
      </c>
      <c r="B53" s="364"/>
      <c r="C53" s="882">
        <f>SUM(C54:C55)</f>
        <v>0</v>
      </c>
      <c r="D53" s="247">
        <f>SUM(D54:D55)</f>
        <v>0</v>
      </c>
      <c r="E53" s="248">
        <f>SUM(E54:E55)</f>
        <v>0</v>
      </c>
      <c r="F53" s="248">
        <f t="shared" si="6"/>
        <v>0</v>
      </c>
      <c r="G53" s="697"/>
      <c r="H53" s="248">
        <f>J53-I53</f>
        <v>0</v>
      </c>
      <c r="I53" s="248">
        <f>E53*G53</f>
        <v>0</v>
      </c>
      <c r="J53" s="248">
        <f>(SUM(D53+E53))*G53</f>
        <v>0</v>
      </c>
      <c r="K53" s="262"/>
      <c r="L53" s="252" t="e">
        <f>F53/F77</f>
        <v>#DIV/0!</v>
      </c>
      <c r="M53" s="252" t="e">
        <f>J53/F77</f>
        <v>#DIV/0!</v>
      </c>
      <c r="N53" s="256">
        <f>Inflation!C29</f>
        <v>0</v>
      </c>
      <c r="O53" s="256">
        <f>N53*G53</f>
        <v>0</v>
      </c>
      <c r="P53" s="391" t="e">
        <f>SUM(O53/J53)</f>
        <v>#DIV/0!</v>
      </c>
    </row>
    <row r="54" spans="1:72" s="12" customFormat="1" ht="15" x14ac:dyDescent="0.2">
      <c r="A54" s="361">
        <f>'SCC List'!A49</f>
        <v>60.01</v>
      </c>
      <c r="B54" s="362" t="str">
        <f>'SCC List'!B49</f>
        <v xml:space="preserve">Purchase or lease of real estate  </v>
      </c>
      <c r="C54" s="881"/>
      <c r="D54" s="183"/>
      <c r="E54" s="183"/>
      <c r="F54" s="248">
        <f t="shared" si="6"/>
        <v>0</v>
      </c>
      <c r="G54" s="698"/>
      <c r="H54" s="248">
        <f>J54-I54</f>
        <v>0</v>
      </c>
      <c r="I54" s="248">
        <f>E54*G54</f>
        <v>0</v>
      </c>
      <c r="J54" s="248">
        <f>(SUM(D54+E54))*G54</f>
        <v>0</v>
      </c>
      <c r="K54" s="260"/>
      <c r="L54" s="249"/>
      <c r="M54" s="259"/>
      <c r="N54" s="248" t="e">
        <f>SUM(F54/$F$53)*$N$53</f>
        <v>#DIV/0!</v>
      </c>
      <c r="O54" s="256" t="e">
        <f t="shared" ref="O54:O72" si="19">N54*G54</f>
        <v>#DIV/0!</v>
      </c>
      <c r="P54" s="362"/>
    </row>
    <row r="55" spans="1:72" s="12" customFormat="1" ht="15" x14ac:dyDescent="0.2">
      <c r="A55" s="361">
        <f>'SCC List'!A50</f>
        <v>60.02</v>
      </c>
      <c r="B55" s="362" t="str">
        <f>'SCC List'!B50</f>
        <v>Relocation of existing households and businesses</v>
      </c>
      <c r="C55" s="881"/>
      <c r="D55" s="183"/>
      <c r="E55" s="183"/>
      <c r="F55" s="248">
        <f t="shared" si="6"/>
        <v>0</v>
      </c>
      <c r="G55" s="698"/>
      <c r="H55" s="248">
        <f>J55-I55</f>
        <v>0</v>
      </c>
      <c r="I55" s="248">
        <f>E55*G55</f>
        <v>0</v>
      </c>
      <c r="J55" s="248">
        <f>(SUM(D55+E55))*G55</f>
        <v>0</v>
      </c>
      <c r="K55" s="260"/>
      <c r="L55" s="249"/>
      <c r="M55" s="259"/>
      <c r="N55" s="248" t="e">
        <f>SUM(F55/$F$53)*$N$53</f>
        <v>#DIV/0!</v>
      </c>
      <c r="O55" s="256" t="e">
        <f t="shared" si="19"/>
        <v>#DIV/0!</v>
      </c>
      <c r="P55" s="362"/>
    </row>
    <row r="56" spans="1:72" s="11" customFormat="1" ht="15" customHeight="1" x14ac:dyDescent="0.2">
      <c r="A56" s="366" t="str">
        <f>'SCC List'!A51</f>
        <v>70 VEHICLES (number)</v>
      </c>
      <c r="B56" s="358"/>
      <c r="C56" s="518">
        <f>SUM(C57:C61)</f>
        <v>0</v>
      </c>
      <c r="D56" s="248">
        <f>SUM(D57:D63)</f>
        <v>0</v>
      </c>
      <c r="E56" s="248">
        <f>SUM(E57:E63)</f>
        <v>0</v>
      </c>
      <c r="F56" s="248">
        <f t="shared" si="6"/>
        <v>0</v>
      </c>
      <c r="G56" s="699"/>
      <c r="H56" s="248">
        <f>J56-I56</f>
        <v>0</v>
      </c>
      <c r="I56" s="248">
        <f>E56*G56</f>
        <v>0</v>
      </c>
      <c r="J56" s="248">
        <f>(SUM(D56+E56))*G56</f>
        <v>0</v>
      </c>
      <c r="K56" s="262"/>
      <c r="L56" s="252" t="e">
        <f>F64/F77</f>
        <v>#DIV/0!</v>
      </c>
      <c r="M56" s="252" t="e">
        <f>J56/F77</f>
        <v>#DIV/0!</v>
      </c>
      <c r="N56" s="256">
        <f>Inflation!C30</f>
        <v>0</v>
      </c>
      <c r="O56" s="256">
        <f t="shared" si="19"/>
        <v>0</v>
      </c>
      <c r="P56" s="391" t="e">
        <f>SUM(O56/J56)</f>
        <v>#DIV/0!</v>
      </c>
    </row>
    <row r="57" spans="1:72" s="12" customFormat="1" ht="15" customHeight="1" x14ac:dyDescent="0.2">
      <c r="A57" s="361">
        <f>'SCC List'!A52</f>
        <v>70.010000000000005</v>
      </c>
      <c r="B57" s="362" t="str">
        <f>'SCC List'!B52</f>
        <v>Light Rail</v>
      </c>
      <c r="C57" s="881"/>
      <c r="D57" s="183"/>
      <c r="E57" s="183"/>
      <c r="F57" s="248">
        <f t="shared" si="6"/>
        <v>0</v>
      </c>
      <c r="G57" s="699"/>
      <c r="H57" s="248">
        <f>J57-I57</f>
        <v>0</v>
      </c>
      <c r="I57" s="248">
        <f>E57*G57</f>
        <v>0</v>
      </c>
      <c r="J57" s="248">
        <f>(SUM(D57+E57))*G57</f>
        <v>0</v>
      </c>
      <c r="K57" s="260"/>
      <c r="L57" s="249"/>
      <c r="M57" s="259"/>
      <c r="N57" s="248" t="e">
        <f>SUM(F57/$F$56)*$N$56</f>
        <v>#DIV/0!</v>
      </c>
      <c r="O57" s="256" t="e">
        <f t="shared" si="19"/>
        <v>#DIV/0!</v>
      </c>
      <c r="P57" s="362"/>
    </row>
    <row r="58" spans="1:72" s="12" customFormat="1" ht="15" customHeight="1" x14ac:dyDescent="0.2">
      <c r="A58" s="361">
        <f>'SCC List'!A53</f>
        <v>70.02</v>
      </c>
      <c r="B58" s="362" t="str">
        <f>'SCC List'!B53</f>
        <v>Heavy Rail</v>
      </c>
      <c r="C58" s="881"/>
      <c r="D58" s="183"/>
      <c r="E58" s="183"/>
      <c r="F58" s="248">
        <f t="shared" si="6"/>
        <v>0</v>
      </c>
      <c r="G58" s="699"/>
      <c r="H58" s="248">
        <f t="shared" ref="H58:H63" si="20">J58-I58</f>
        <v>0</v>
      </c>
      <c r="I58" s="248">
        <f t="shared" ref="I58:I63" si="21">E58*G58</f>
        <v>0</v>
      </c>
      <c r="J58" s="248">
        <f t="shared" ref="J58:J63" si="22">(SUM(D58+E58))*G58</f>
        <v>0</v>
      </c>
      <c r="K58" s="260"/>
      <c r="L58" s="249"/>
      <c r="M58" s="259"/>
      <c r="N58" s="248" t="e">
        <f t="shared" ref="N58:N63" si="23">SUM(F58/$F$56)*$N$56</f>
        <v>#DIV/0!</v>
      </c>
      <c r="O58" s="256" t="e">
        <f t="shared" si="19"/>
        <v>#DIV/0!</v>
      </c>
      <c r="P58" s="362"/>
    </row>
    <row r="59" spans="1:72" s="12" customFormat="1" ht="15" customHeight="1" x14ac:dyDescent="0.2">
      <c r="A59" s="361">
        <f>'SCC List'!A54</f>
        <v>70.03</v>
      </c>
      <c r="B59" s="362" t="str">
        <f>'SCC List'!B54</f>
        <v>Commuter Rail</v>
      </c>
      <c r="C59" s="881"/>
      <c r="D59" s="183"/>
      <c r="E59" s="183"/>
      <c r="F59" s="248">
        <f t="shared" si="6"/>
        <v>0</v>
      </c>
      <c r="G59" s="699"/>
      <c r="H59" s="248">
        <f t="shared" si="20"/>
        <v>0</v>
      </c>
      <c r="I59" s="248">
        <f t="shared" si="21"/>
        <v>0</v>
      </c>
      <c r="J59" s="248">
        <f t="shared" si="22"/>
        <v>0</v>
      </c>
      <c r="K59" s="260"/>
      <c r="L59" s="249"/>
      <c r="M59" s="259"/>
      <c r="N59" s="248" t="e">
        <f t="shared" si="23"/>
        <v>#DIV/0!</v>
      </c>
      <c r="O59" s="256" t="e">
        <f t="shared" si="19"/>
        <v>#DIV/0!</v>
      </c>
      <c r="P59" s="362"/>
    </row>
    <row r="60" spans="1:72" s="12" customFormat="1" ht="15" customHeight="1" x14ac:dyDescent="0.2">
      <c r="A60" s="361">
        <f>'SCC List'!A55</f>
        <v>70.040000000000006</v>
      </c>
      <c r="B60" s="362" t="str">
        <f>'SCC List'!B55</f>
        <v>Bus</v>
      </c>
      <c r="C60" s="881"/>
      <c r="D60" s="183"/>
      <c r="E60" s="183"/>
      <c r="F60" s="248">
        <f t="shared" si="6"/>
        <v>0</v>
      </c>
      <c r="G60" s="699"/>
      <c r="H60" s="248">
        <f t="shared" si="20"/>
        <v>0</v>
      </c>
      <c r="I60" s="248">
        <f t="shared" si="21"/>
        <v>0</v>
      </c>
      <c r="J60" s="248">
        <f t="shared" si="22"/>
        <v>0</v>
      </c>
      <c r="K60" s="260"/>
      <c r="L60" s="249"/>
      <c r="M60" s="259"/>
      <c r="N60" s="248" t="e">
        <f t="shared" si="23"/>
        <v>#DIV/0!</v>
      </c>
      <c r="O60" s="256" t="e">
        <f t="shared" si="19"/>
        <v>#DIV/0!</v>
      </c>
      <c r="P60" s="362"/>
    </row>
    <row r="61" spans="1:72" s="12" customFormat="1" ht="15" customHeight="1" x14ac:dyDescent="0.2">
      <c r="A61" s="361">
        <f>'SCC List'!A56</f>
        <v>70.05</v>
      </c>
      <c r="B61" s="362" t="str">
        <f>'SCC List'!B56</f>
        <v>Other</v>
      </c>
      <c r="C61" s="881"/>
      <c r="D61" s="183"/>
      <c r="E61" s="183"/>
      <c r="F61" s="248">
        <f t="shared" si="6"/>
        <v>0</v>
      </c>
      <c r="G61" s="699"/>
      <c r="H61" s="248">
        <f t="shared" si="20"/>
        <v>0</v>
      </c>
      <c r="I61" s="248">
        <f t="shared" si="21"/>
        <v>0</v>
      </c>
      <c r="J61" s="248">
        <f t="shared" si="22"/>
        <v>0</v>
      </c>
      <c r="K61" s="260"/>
      <c r="L61" s="249"/>
      <c r="M61" s="259"/>
      <c r="N61" s="248" t="e">
        <f t="shared" si="23"/>
        <v>#DIV/0!</v>
      </c>
      <c r="O61" s="256" t="e">
        <f t="shared" si="19"/>
        <v>#DIV/0!</v>
      </c>
      <c r="P61" s="362"/>
    </row>
    <row r="62" spans="1:72" s="12" customFormat="1" ht="15" customHeight="1" x14ac:dyDescent="0.2">
      <c r="A62" s="361">
        <f>'SCC List'!A57</f>
        <v>70.06</v>
      </c>
      <c r="B62" s="362" t="str">
        <f>'SCC List'!B57</f>
        <v>Non-revenue vehicles</v>
      </c>
      <c r="C62" s="881"/>
      <c r="D62" s="183"/>
      <c r="E62" s="183"/>
      <c r="F62" s="248">
        <f t="shared" si="6"/>
        <v>0</v>
      </c>
      <c r="G62" s="699"/>
      <c r="H62" s="248">
        <f t="shared" si="20"/>
        <v>0</v>
      </c>
      <c r="I62" s="248">
        <f t="shared" si="21"/>
        <v>0</v>
      </c>
      <c r="J62" s="248">
        <f t="shared" si="22"/>
        <v>0</v>
      </c>
      <c r="K62" s="260"/>
      <c r="L62" s="249"/>
      <c r="M62" s="259"/>
      <c r="N62" s="248" t="e">
        <f t="shared" si="23"/>
        <v>#DIV/0!</v>
      </c>
      <c r="O62" s="256" t="e">
        <f t="shared" si="19"/>
        <v>#DIV/0!</v>
      </c>
      <c r="P62" s="362"/>
    </row>
    <row r="63" spans="1:72" s="12" customFormat="1" ht="15" customHeight="1" x14ac:dyDescent="0.2">
      <c r="A63" s="361">
        <f>'SCC List'!A58</f>
        <v>70.069999999999993</v>
      </c>
      <c r="B63" s="362" t="str">
        <f>'SCC List'!B58</f>
        <v>Spare parts</v>
      </c>
      <c r="C63" s="881"/>
      <c r="D63" s="183"/>
      <c r="E63" s="183"/>
      <c r="F63" s="248">
        <f t="shared" si="6"/>
        <v>0</v>
      </c>
      <c r="G63" s="699"/>
      <c r="H63" s="248">
        <f t="shared" si="20"/>
        <v>0</v>
      </c>
      <c r="I63" s="248">
        <f t="shared" si="21"/>
        <v>0</v>
      </c>
      <c r="J63" s="248">
        <f t="shared" si="22"/>
        <v>0</v>
      </c>
      <c r="K63" s="260"/>
      <c r="L63" s="249"/>
      <c r="M63" s="259"/>
      <c r="N63" s="248" t="e">
        <f t="shared" si="23"/>
        <v>#DIV/0!</v>
      </c>
      <c r="O63" s="256" t="e">
        <f t="shared" si="19"/>
        <v>#DIV/0!</v>
      </c>
      <c r="P63" s="362"/>
    </row>
    <row r="64" spans="1:72" s="23" customFormat="1" ht="15" customHeight="1" x14ac:dyDescent="0.2">
      <c r="A64" s="366" t="str">
        <f>'SCC List'!A59</f>
        <v>80 PROFESSIONAL SERVICES (applies to Cats. 10-50)</v>
      </c>
      <c r="B64" s="367"/>
      <c r="C64" s="882">
        <f>SUM(C65:C72)</f>
        <v>0</v>
      </c>
      <c r="D64" s="247">
        <f>SUM(D65:D72)</f>
        <v>0</v>
      </c>
      <c r="E64" s="248">
        <f>SUM(E65:E72)</f>
        <v>0</v>
      </c>
      <c r="F64" s="248">
        <f t="shared" si="6"/>
        <v>0</v>
      </c>
      <c r="G64" s="701"/>
      <c r="H64" s="248">
        <f>J64-I64</f>
        <v>0</v>
      </c>
      <c r="I64" s="248">
        <f>E64*G64</f>
        <v>0</v>
      </c>
      <c r="J64" s="248">
        <f>(SUM(D64+E64))*G64</f>
        <v>0</v>
      </c>
      <c r="K64" s="251" t="e">
        <f>SUM((D64+E64)/(D52+E52))</f>
        <v>#DIV/0!</v>
      </c>
      <c r="L64" s="252" t="e">
        <f>F64/F77</f>
        <v>#DIV/0!</v>
      </c>
      <c r="M64" s="252" t="e">
        <f>J64/F77</f>
        <v>#DIV/0!</v>
      </c>
      <c r="N64" s="256">
        <f>Inflation!C31</f>
        <v>0</v>
      </c>
      <c r="O64" s="256">
        <f t="shared" si="19"/>
        <v>0</v>
      </c>
      <c r="P64" s="362" t="e">
        <f>SUM(O64/J64)</f>
        <v>#DIV/0!</v>
      </c>
    </row>
    <row r="65" spans="1:72" s="12" customFormat="1" ht="15" customHeight="1" x14ac:dyDescent="0.2">
      <c r="A65" s="368">
        <f>'SCC List'!A60</f>
        <v>80.010000000000005</v>
      </c>
      <c r="B65" s="360" t="str">
        <f>'SCC List'!B60</f>
        <v>Project Development</v>
      </c>
      <c r="C65" s="881"/>
      <c r="D65" s="183"/>
      <c r="E65" s="183"/>
      <c r="F65" s="248">
        <f t="shared" si="6"/>
        <v>0</v>
      </c>
      <c r="G65" s="698"/>
      <c r="H65" s="248">
        <f>J65-I65</f>
        <v>0</v>
      </c>
      <c r="I65" s="248">
        <f>E65*G65</f>
        <v>0</v>
      </c>
      <c r="J65" s="248">
        <f>(SUM(D65+E65))*G65</f>
        <v>0</v>
      </c>
      <c r="K65" s="260"/>
      <c r="L65" s="249"/>
      <c r="M65" s="263"/>
      <c r="N65" s="248" t="e">
        <f>SUM(F65/$F$64)*$N$64</f>
        <v>#DIV/0!</v>
      </c>
      <c r="O65" s="256" t="e">
        <f t="shared" si="19"/>
        <v>#DIV/0!</v>
      </c>
      <c r="P65" s="362"/>
    </row>
    <row r="66" spans="1:72" s="12" customFormat="1" ht="15" customHeight="1" x14ac:dyDescent="0.2">
      <c r="A66" s="368">
        <f>'SCC List'!A61</f>
        <v>80.02</v>
      </c>
      <c r="B66" s="360" t="str">
        <f>'SCC List'!B61</f>
        <v>Engineering</v>
      </c>
      <c r="C66" s="881"/>
      <c r="D66" s="183"/>
      <c r="E66" s="183"/>
      <c r="F66" s="248">
        <f t="shared" si="6"/>
        <v>0</v>
      </c>
      <c r="G66" s="698"/>
      <c r="H66" s="248">
        <f>J66-I66</f>
        <v>0</v>
      </c>
      <c r="I66" s="248">
        <f>E66*G66</f>
        <v>0</v>
      </c>
      <c r="J66" s="248">
        <f>(SUM(D66+E66))*G66</f>
        <v>0</v>
      </c>
      <c r="K66" s="260"/>
      <c r="L66" s="249"/>
      <c r="M66" s="259"/>
      <c r="N66" s="248" t="e">
        <f t="shared" ref="N66:N72" si="24">SUM(F66/$F$64)*$N$64</f>
        <v>#DIV/0!</v>
      </c>
      <c r="O66" s="256" t="e">
        <f t="shared" si="19"/>
        <v>#DIV/0!</v>
      </c>
      <c r="P66" s="362"/>
    </row>
    <row r="67" spans="1:72" s="12" customFormat="1" ht="15" customHeight="1" x14ac:dyDescent="0.2">
      <c r="A67" s="368">
        <f>'SCC List'!A62</f>
        <v>80.03</v>
      </c>
      <c r="B67" s="360" t="str">
        <f>'SCC List'!B62</f>
        <v>Project Management for Design and Construction</v>
      </c>
      <c r="C67" s="881"/>
      <c r="D67" s="183"/>
      <c r="E67" s="183"/>
      <c r="F67" s="248">
        <f t="shared" si="6"/>
        <v>0</v>
      </c>
      <c r="G67" s="698"/>
      <c r="H67" s="248">
        <f t="shared" ref="H67:H72" si="25">J67-I67</f>
        <v>0</v>
      </c>
      <c r="I67" s="248">
        <f t="shared" ref="I67:I72" si="26">E67*G67</f>
        <v>0</v>
      </c>
      <c r="J67" s="248">
        <f t="shared" ref="J67:J72" si="27">(SUM(D67+E67))*G67</f>
        <v>0</v>
      </c>
      <c r="K67" s="260"/>
      <c r="L67" s="249"/>
      <c r="M67" s="259"/>
      <c r="N67" s="248" t="e">
        <f t="shared" si="24"/>
        <v>#DIV/0!</v>
      </c>
      <c r="O67" s="256" t="e">
        <f t="shared" si="19"/>
        <v>#DIV/0!</v>
      </c>
      <c r="P67" s="362"/>
    </row>
    <row r="68" spans="1:72" s="12" customFormat="1" ht="15" customHeight="1" x14ac:dyDescent="0.2">
      <c r="A68" s="368">
        <f>'SCC List'!A63</f>
        <v>80.040000000000006</v>
      </c>
      <c r="B68" s="360" t="str">
        <f>'SCC List'!B63</f>
        <v xml:space="preserve">Construction Administration &amp; Management </v>
      </c>
      <c r="C68" s="881"/>
      <c r="D68" s="183"/>
      <c r="E68" s="183"/>
      <c r="F68" s="248">
        <f t="shared" si="6"/>
        <v>0</v>
      </c>
      <c r="G68" s="698"/>
      <c r="H68" s="248">
        <f t="shared" si="25"/>
        <v>0</v>
      </c>
      <c r="I68" s="248">
        <f t="shared" si="26"/>
        <v>0</v>
      </c>
      <c r="J68" s="248">
        <f t="shared" si="27"/>
        <v>0</v>
      </c>
      <c r="K68" s="260"/>
      <c r="L68" s="249"/>
      <c r="M68" s="259"/>
      <c r="N68" s="248" t="e">
        <f t="shared" si="24"/>
        <v>#DIV/0!</v>
      </c>
      <c r="O68" s="256" t="e">
        <f t="shared" si="19"/>
        <v>#DIV/0!</v>
      </c>
      <c r="P68" s="362"/>
    </row>
    <row r="69" spans="1:72" s="12" customFormat="1" ht="15" customHeight="1" x14ac:dyDescent="0.2">
      <c r="A69" s="368">
        <f>'SCC List'!A64</f>
        <v>80.05</v>
      </c>
      <c r="B69" s="360" t="str">
        <f>'SCC List'!B64</f>
        <v xml:space="preserve">Professional Liability and other Non-Construction Insurance </v>
      </c>
      <c r="C69" s="881"/>
      <c r="D69" s="183"/>
      <c r="E69" s="183"/>
      <c r="F69" s="248">
        <f t="shared" si="6"/>
        <v>0</v>
      </c>
      <c r="G69" s="698"/>
      <c r="H69" s="248">
        <f t="shared" si="25"/>
        <v>0</v>
      </c>
      <c r="I69" s="248">
        <f t="shared" si="26"/>
        <v>0</v>
      </c>
      <c r="J69" s="248">
        <f t="shared" si="27"/>
        <v>0</v>
      </c>
      <c r="K69" s="260"/>
      <c r="L69" s="249"/>
      <c r="M69" s="259"/>
      <c r="N69" s="248" t="e">
        <f t="shared" si="24"/>
        <v>#DIV/0!</v>
      </c>
      <c r="O69" s="256" t="e">
        <f t="shared" si="19"/>
        <v>#DIV/0!</v>
      </c>
      <c r="P69" s="362"/>
    </row>
    <row r="70" spans="1:72" s="12" customFormat="1" ht="15" customHeight="1" x14ac:dyDescent="0.2">
      <c r="A70" s="368">
        <f>'SCC List'!A65</f>
        <v>80.06</v>
      </c>
      <c r="B70" s="360" t="str">
        <f>'SCC List'!B65</f>
        <v>Legal; Permits; Review Fees by other agencies, cities, etc.</v>
      </c>
      <c r="C70" s="881"/>
      <c r="D70" s="183"/>
      <c r="E70" s="183"/>
      <c r="F70" s="248">
        <f t="shared" si="6"/>
        <v>0</v>
      </c>
      <c r="G70" s="698"/>
      <c r="H70" s="248">
        <f t="shared" si="25"/>
        <v>0</v>
      </c>
      <c r="I70" s="248">
        <f t="shared" si="26"/>
        <v>0</v>
      </c>
      <c r="J70" s="248">
        <f t="shared" si="27"/>
        <v>0</v>
      </c>
      <c r="K70" s="260"/>
      <c r="L70" s="249"/>
      <c r="M70" s="259"/>
      <c r="N70" s="248" t="e">
        <f t="shared" si="24"/>
        <v>#DIV/0!</v>
      </c>
      <c r="O70" s="256" t="e">
        <f t="shared" si="19"/>
        <v>#DIV/0!</v>
      </c>
      <c r="P70" s="362"/>
    </row>
    <row r="71" spans="1:72" s="12" customFormat="1" ht="15" customHeight="1" x14ac:dyDescent="0.2">
      <c r="A71" s="368">
        <f>'SCC List'!A66</f>
        <v>80.069999999999993</v>
      </c>
      <c r="B71" s="369" t="str">
        <f>'SCC List'!B66</f>
        <v>Surveys, Testing, Investigation, Inspection</v>
      </c>
      <c r="C71" s="881"/>
      <c r="D71" s="183"/>
      <c r="E71" s="183"/>
      <c r="F71" s="248">
        <f t="shared" si="6"/>
        <v>0</v>
      </c>
      <c r="G71" s="698"/>
      <c r="H71" s="248">
        <f t="shared" si="25"/>
        <v>0</v>
      </c>
      <c r="I71" s="248">
        <f t="shared" si="26"/>
        <v>0</v>
      </c>
      <c r="J71" s="248">
        <f t="shared" si="27"/>
        <v>0</v>
      </c>
      <c r="K71" s="260"/>
      <c r="L71" s="249"/>
      <c r="M71" s="259"/>
      <c r="N71" s="248" t="e">
        <f t="shared" si="24"/>
        <v>#DIV/0!</v>
      </c>
      <c r="O71" s="256" t="e">
        <f t="shared" si="19"/>
        <v>#DIV/0!</v>
      </c>
      <c r="P71" s="362"/>
    </row>
    <row r="72" spans="1:72" s="12" customFormat="1" ht="15" customHeight="1" x14ac:dyDescent="0.2">
      <c r="A72" s="368">
        <f>'SCC List'!A67</f>
        <v>80.08</v>
      </c>
      <c r="B72" s="369" t="str">
        <f>'SCC List'!B67</f>
        <v>Start up</v>
      </c>
      <c r="C72" s="881"/>
      <c r="D72" s="183"/>
      <c r="E72" s="183"/>
      <c r="F72" s="248">
        <f t="shared" si="6"/>
        <v>0</v>
      </c>
      <c r="G72" s="698"/>
      <c r="H72" s="248">
        <f t="shared" si="25"/>
        <v>0</v>
      </c>
      <c r="I72" s="248">
        <f t="shared" si="26"/>
        <v>0</v>
      </c>
      <c r="J72" s="248">
        <f t="shared" si="27"/>
        <v>0</v>
      </c>
      <c r="K72" s="260"/>
      <c r="L72" s="249"/>
      <c r="M72" s="264"/>
      <c r="N72" s="248" t="e">
        <f t="shared" si="24"/>
        <v>#DIV/0!</v>
      </c>
      <c r="O72" s="256" t="e">
        <f t="shared" si="19"/>
        <v>#DIV/0!</v>
      </c>
      <c r="P72" s="362"/>
    </row>
    <row r="73" spans="1:72" s="12" customFormat="1" ht="15" customHeight="1" x14ac:dyDescent="0.2">
      <c r="A73" s="370" t="str">
        <f>'SCC Definitions'!A72</f>
        <v>Subtotal (10 - 80)</v>
      </c>
      <c r="B73" s="371"/>
      <c r="C73" s="878"/>
      <c r="D73" s="656">
        <f>SUM(D52,D53,D56,D64)</f>
        <v>0</v>
      </c>
      <c r="E73" s="265">
        <f>SUM(E52,E53,E56,E64)</f>
        <v>0</v>
      </c>
      <c r="F73" s="265">
        <f>SUM(F52,F53,F56,F64)</f>
        <v>0</v>
      </c>
      <c r="G73" s="867"/>
      <c r="H73" s="265">
        <f>SUM(H52,H53,H56,H64)</f>
        <v>0</v>
      </c>
      <c r="I73" s="265">
        <f>SUM(I52,I53,I56,I64)</f>
        <v>0</v>
      </c>
      <c r="J73" s="265">
        <f>SUM(J52,J53,J56,J64)</f>
        <v>0</v>
      </c>
      <c r="K73" s="266"/>
      <c r="L73" s="252" t="e">
        <f>SUM(L52,L53,L56,L64)</f>
        <v>#DIV/0!</v>
      </c>
      <c r="M73" s="252" t="e">
        <f>SUM(M52,M53,M56,M64)</f>
        <v>#DIV/0!</v>
      </c>
      <c r="N73" s="256">
        <f>SUM(N52,N53,N56,N64)</f>
        <v>0</v>
      </c>
      <c r="O73" s="256">
        <f>SUM(O52,O53,O56,O64)</f>
        <v>0</v>
      </c>
      <c r="P73" s="362"/>
    </row>
    <row r="74" spans="1:72" s="11" customFormat="1" ht="15" customHeight="1" x14ac:dyDescent="0.2">
      <c r="A74" s="357" t="str">
        <f>'SCC List'!A68</f>
        <v>90 UNALLOCATED CONTINGENCY</v>
      </c>
      <c r="B74" s="364"/>
      <c r="C74" s="666"/>
      <c r="D74" s="655"/>
      <c r="E74" s="656"/>
      <c r="F74" s="183"/>
      <c r="G74" s="698"/>
      <c r="H74" s="656"/>
      <c r="I74" s="656"/>
      <c r="J74" s="183"/>
      <c r="K74" s="262"/>
      <c r="L74" s="267"/>
      <c r="M74" s="267"/>
      <c r="N74" s="268">
        <f>Inflation!C32</f>
        <v>0</v>
      </c>
      <c r="O74" s="256">
        <f>N74*G74</f>
        <v>0</v>
      </c>
      <c r="P74" s="392" t="e">
        <f>SUM(O74/J74)</f>
        <v>#DIV/0!</v>
      </c>
    </row>
    <row r="75" spans="1:72" s="11" customFormat="1" ht="15" customHeight="1" x14ac:dyDescent="0.2">
      <c r="A75" s="372" t="str">
        <f>'SCC Definitions'!A74</f>
        <v>Subtotal (10 - 90)</v>
      </c>
      <c r="B75" s="373"/>
      <c r="C75" s="384"/>
      <c r="D75" s="657"/>
      <c r="E75" s="247"/>
      <c r="F75" s="247">
        <f>SUM(F73+F74)</f>
        <v>0</v>
      </c>
      <c r="G75" s="247"/>
      <c r="H75" s="247"/>
      <c r="I75" s="247"/>
      <c r="J75" s="247">
        <f>SUM(J73:J74)</f>
        <v>0</v>
      </c>
      <c r="K75" s="261"/>
      <c r="L75" s="252"/>
      <c r="M75" s="252"/>
      <c r="N75" s="256">
        <f>SUM(N73:N74)</f>
        <v>0</v>
      </c>
      <c r="O75" s="256">
        <f>SUM(O73:O74)</f>
        <v>0</v>
      </c>
      <c r="P75" s="391"/>
    </row>
    <row r="76" spans="1:72" s="11" customFormat="1" ht="15" customHeight="1" x14ac:dyDescent="0.2">
      <c r="A76" s="366" t="str">
        <f>'SCC List'!A69</f>
        <v>100  FINANCE CHARGES (CC Only)</v>
      </c>
      <c r="B76" s="364"/>
      <c r="C76" s="252"/>
      <c r="D76" s="658"/>
      <c r="E76" s="385"/>
      <c r="F76" s="385">
        <f>Inflation!C17</f>
        <v>0</v>
      </c>
      <c r="G76" s="385"/>
      <c r="H76" s="385"/>
      <c r="I76" s="385"/>
      <c r="J76" s="385">
        <f>Inflation!C17</f>
        <v>0</v>
      </c>
      <c r="K76" s="659"/>
      <c r="L76" s="269"/>
      <c r="M76" s="270"/>
      <c r="N76" s="271">
        <f>Inflation!C33</f>
        <v>0</v>
      </c>
      <c r="O76" s="256">
        <f>N76</f>
        <v>0</v>
      </c>
      <c r="P76" s="391" t="e">
        <f>SUM(O76/J76)</f>
        <v>#DIV/0!</v>
      </c>
    </row>
    <row r="77" spans="1:72" s="29" customFormat="1" ht="16.149999999999999" customHeight="1" x14ac:dyDescent="0.2">
      <c r="A77" s="374" t="str">
        <f>'SCC Definitions'!A76</f>
        <v>Total Project Cost (10 - 100)</v>
      </c>
      <c r="B77" s="375"/>
      <c r="C77" s="384"/>
      <c r="D77" s="657"/>
      <c r="E77" s="247"/>
      <c r="F77" s="247">
        <f>SUM(F75+F76)</f>
        <v>0</v>
      </c>
      <c r="G77" s="247"/>
      <c r="H77" s="247"/>
      <c r="I77" s="247"/>
      <c r="J77" s="247">
        <f>SUM(J75:J76)</f>
        <v>0</v>
      </c>
      <c r="K77" s="261"/>
      <c r="L77" s="252"/>
      <c r="M77" s="252"/>
      <c r="N77" s="518">
        <f>Inflation!C34</f>
        <v>0</v>
      </c>
      <c r="O77" s="256">
        <f>SUM(O75:O76)</f>
        <v>0</v>
      </c>
      <c r="P77" s="391" t="e">
        <f>SUM(O77/J77)</f>
        <v>#DIV/0!</v>
      </c>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row>
    <row r="78" spans="1:72" s="58" customFormat="1" x14ac:dyDescent="0.2">
      <c r="A78" s="376" t="s">
        <v>199</v>
      </c>
      <c r="B78" s="377"/>
      <c r="C78" s="660"/>
      <c r="D78" s="661"/>
      <c r="E78" s="661"/>
      <c r="F78" s="661"/>
      <c r="G78" s="661"/>
      <c r="H78" s="661"/>
      <c r="I78" s="661"/>
      <c r="J78" s="661"/>
      <c r="K78" s="662"/>
      <c r="L78" s="663"/>
      <c r="M78" s="663"/>
      <c r="N78" s="386" t="e">
        <f>SUM(E73/D73)</f>
        <v>#DIV/0!</v>
      </c>
      <c r="O78" s="386" t="e">
        <f>SUM(I73/H73)</f>
        <v>#DIV/0!</v>
      </c>
      <c r="P78" s="277"/>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row>
    <row r="79" spans="1:72" s="58" customFormat="1" x14ac:dyDescent="0.2">
      <c r="A79" s="376" t="s">
        <v>200</v>
      </c>
      <c r="B79" s="377"/>
      <c r="C79" s="660"/>
      <c r="D79" s="661"/>
      <c r="E79" s="661"/>
      <c r="F79" s="661"/>
      <c r="G79" s="661"/>
      <c r="H79" s="661"/>
      <c r="I79" s="661"/>
      <c r="J79" s="661"/>
      <c r="K79" s="662"/>
      <c r="L79" s="663"/>
      <c r="M79" s="663"/>
      <c r="N79" s="249" t="e">
        <f>SUM(F74/D73)</f>
        <v>#DIV/0!</v>
      </c>
      <c r="O79" s="249" t="e">
        <f>SUM(J74/H73)</f>
        <v>#DIV/0!</v>
      </c>
      <c r="P79" s="277"/>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row>
    <row r="80" spans="1:72" s="58" customFormat="1" x14ac:dyDescent="0.2">
      <c r="A80" s="376" t="s">
        <v>201</v>
      </c>
      <c r="B80" s="377"/>
      <c r="C80" s="660"/>
      <c r="D80" s="661"/>
      <c r="E80" s="661"/>
      <c r="F80" s="661"/>
      <c r="G80" s="661"/>
      <c r="H80" s="661"/>
      <c r="I80" s="661"/>
      <c r="J80" s="661"/>
      <c r="K80" s="662"/>
      <c r="L80" s="663"/>
      <c r="M80" s="663"/>
      <c r="N80" s="249" t="e">
        <f>SUM(N78:N79)</f>
        <v>#DIV/0!</v>
      </c>
      <c r="O80" s="249" t="e">
        <f>SUM(O78:O79)</f>
        <v>#DIV/0!</v>
      </c>
      <c r="P80" s="277"/>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row>
    <row r="81" spans="1:72" s="58" customFormat="1" x14ac:dyDescent="0.2">
      <c r="A81" s="376" t="s">
        <v>175</v>
      </c>
      <c r="B81" s="377"/>
      <c r="C81" s="660"/>
      <c r="D81" s="661"/>
      <c r="E81" s="661"/>
      <c r="F81" s="661"/>
      <c r="G81" s="661"/>
      <c r="H81" s="661"/>
      <c r="I81" s="661"/>
      <c r="J81" s="661"/>
      <c r="K81" s="662"/>
      <c r="L81" s="663"/>
      <c r="M81" s="663"/>
      <c r="N81" s="249" t="e">
        <f>SUM(F74/F73)</f>
        <v>#DIV/0!</v>
      </c>
      <c r="O81" s="249" t="e">
        <f>SUM(J74/J73)</f>
        <v>#DIV/0!</v>
      </c>
      <c r="P81" s="277"/>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row>
    <row r="82" spans="1:72" hidden="1" x14ac:dyDescent="0.2">
      <c r="A82" s="376" t="s">
        <v>100</v>
      </c>
      <c r="B82" s="378"/>
      <c r="C82" s="378"/>
      <c r="D82" s="378"/>
      <c r="E82" s="378"/>
      <c r="F82" s="378"/>
      <c r="G82" s="378"/>
      <c r="H82" s="378"/>
      <c r="I82" s="378"/>
      <c r="J82" s="378"/>
      <c r="K82" s="664"/>
      <c r="L82" s="664"/>
      <c r="M82" s="664"/>
      <c r="N82" s="387" t="e">
        <f>SUM(N52/C7)</f>
        <v>#DIV/0!</v>
      </c>
      <c r="O82" s="387" t="e">
        <f>SUM(O52/C7)</f>
        <v>#DIV/0!</v>
      </c>
      <c r="P82" s="74"/>
    </row>
    <row r="83" spans="1:72" hidden="1" x14ac:dyDescent="0.2">
      <c r="A83" s="376" t="s">
        <v>2</v>
      </c>
      <c r="B83" s="378"/>
      <c r="C83" s="378"/>
      <c r="D83" s="378"/>
      <c r="E83" s="378"/>
      <c r="F83" s="378"/>
      <c r="G83" s="378"/>
      <c r="H83" s="378"/>
      <c r="I83" s="378"/>
      <c r="J83" s="378"/>
      <c r="K83" s="664"/>
      <c r="L83" s="664"/>
      <c r="M83" s="664"/>
      <c r="N83" s="387" t="e">
        <f>SUM((N77-N56)/C7)</f>
        <v>#DIV/0!</v>
      </c>
      <c r="O83" s="387" t="e">
        <f>SUM((O77-O56)/C7)</f>
        <v>#DIV/0!</v>
      </c>
      <c r="P83" s="74"/>
    </row>
    <row r="84" spans="1:72" hidden="1" x14ac:dyDescent="0.2">
      <c r="A84" s="379" t="s">
        <v>56</v>
      </c>
      <c r="B84" s="380"/>
      <c r="C84" s="380"/>
      <c r="D84" s="380"/>
      <c r="E84" s="380"/>
      <c r="F84" s="380"/>
      <c r="G84" s="380"/>
      <c r="H84" s="380"/>
      <c r="I84" s="380"/>
      <c r="J84" s="380"/>
      <c r="K84" s="665"/>
      <c r="L84" s="665"/>
      <c r="M84" s="665"/>
      <c r="N84" s="388" t="e">
        <f>SUM(N77/C7)</f>
        <v>#DIV/0!</v>
      </c>
      <c r="O84" s="388" t="e">
        <f>SUM(O77/C7)</f>
        <v>#DIV/0!</v>
      </c>
      <c r="P84" s="74"/>
    </row>
    <row r="85" spans="1:72" s="11" customFormat="1" ht="14.25" customHeight="1" x14ac:dyDescent="0.2">
      <c r="N85" s="16"/>
      <c r="O85" s="16"/>
    </row>
    <row r="86" spans="1:72" s="13" customFormat="1" ht="15" customHeight="1" x14ac:dyDescent="0.2">
      <c r="C86" s="14"/>
      <c r="D86" s="14"/>
      <c r="E86" s="14"/>
      <c r="F86" s="14"/>
      <c r="G86" s="14"/>
      <c r="H86" s="14"/>
      <c r="I86" s="14"/>
      <c r="J86" s="14"/>
      <c r="K86" s="14"/>
      <c r="L86" s="14"/>
      <c r="M86" s="14"/>
      <c r="N86" s="14"/>
      <c r="O86" s="14"/>
    </row>
    <row r="87" spans="1:72" s="13" customFormat="1" ht="15" customHeight="1" x14ac:dyDescent="0.2">
      <c r="C87" s="14"/>
      <c r="D87" s="14"/>
      <c r="E87" s="14"/>
      <c r="F87" s="14"/>
      <c r="G87" s="14"/>
      <c r="H87" s="14"/>
      <c r="I87" s="14"/>
      <c r="J87" s="14"/>
      <c r="K87" s="14"/>
      <c r="L87" s="14"/>
      <c r="M87" s="14"/>
      <c r="N87" s="14"/>
      <c r="O87" s="14"/>
    </row>
    <row r="88" spans="1:72" s="13" customFormat="1" ht="15" customHeight="1" x14ac:dyDescent="0.2">
      <c r="C88" s="14"/>
      <c r="D88" s="14"/>
      <c r="E88" s="14"/>
      <c r="F88" s="14"/>
      <c r="G88" s="14"/>
      <c r="H88" s="14"/>
      <c r="I88" s="14"/>
      <c r="J88" s="14"/>
      <c r="K88" s="14"/>
      <c r="L88" s="14"/>
      <c r="M88" s="14"/>
      <c r="N88" s="14"/>
      <c r="O88" s="14"/>
    </row>
    <row r="89" spans="1:72" s="13" customFormat="1" ht="15" customHeight="1" x14ac:dyDescent="0.2">
      <c r="C89" s="14"/>
      <c r="D89" s="14"/>
      <c r="E89" s="14"/>
      <c r="F89" s="14"/>
      <c r="G89" s="14"/>
      <c r="H89" s="14"/>
      <c r="I89" s="14"/>
      <c r="J89" s="14"/>
      <c r="K89" s="14"/>
      <c r="L89" s="14"/>
      <c r="M89" s="14"/>
      <c r="N89" s="14"/>
      <c r="O89" s="14"/>
    </row>
    <row r="90" spans="1:72" s="13" customFormat="1" ht="15" customHeight="1" x14ac:dyDescent="0.2">
      <c r="C90" s="14"/>
      <c r="D90" s="14"/>
      <c r="E90" s="14"/>
      <c r="F90" s="14"/>
      <c r="G90" s="14"/>
      <c r="H90" s="14"/>
      <c r="I90" s="14"/>
      <c r="J90" s="14"/>
      <c r="K90" s="14"/>
      <c r="L90" s="14"/>
      <c r="M90" s="14"/>
      <c r="N90" s="14"/>
      <c r="O90" s="14"/>
    </row>
    <row r="91" spans="1:72" s="13" customFormat="1" ht="15" customHeight="1" x14ac:dyDescent="0.2">
      <c r="C91" s="14"/>
      <c r="D91" s="14"/>
      <c r="E91" s="14"/>
      <c r="F91" s="14"/>
      <c r="G91" s="14"/>
      <c r="H91" s="14"/>
      <c r="I91" s="14"/>
      <c r="J91" s="14"/>
      <c r="K91" s="14"/>
      <c r="L91" s="14"/>
      <c r="M91" s="14"/>
      <c r="N91" s="14"/>
      <c r="O91" s="14"/>
    </row>
    <row r="92" spans="1:72" s="13" customFormat="1" ht="15" customHeight="1" x14ac:dyDescent="0.2">
      <c r="C92" s="14"/>
      <c r="D92" s="14"/>
      <c r="E92" s="14"/>
      <c r="F92" s="14"/>
      <c r="G92" s="14"/>
      <c r="H92" s="14"/>
      <c r="I92" s="14"/>
      <c r="J92" s="14"/>
      <c r="K92" s="14"/>
      <c r="L92" s="14"/>
      <c r="M92" s="14"/>
      <c r="N92" s="14"/>
      <c r="O92" s="14"/>
    </row>
    <row r="93" spans="1:72" s="13" customFormat="1" ht="15" customHeight="1" x14ac:dyDescent="0.2">
      <c r="C93" s="14"/>
      <c r="D93" s="14"/>
      <c r="E93" s="14"/>
      <c r="F93" s="14"/>
      <c r="G93" s="14"/>
      <c r="H93" s="14"/>
      <c r="I93" s="14"/>
      <c r="J93" s="14"/>
      <c r="K93" s="14"/>
      <c r="L93" s="14"/>
      <c r="M93" s="14"/>
      <c r="N93" s="14"/>
      <c r="O93" s="14"/>
    </row>
    <row r="94" spans="1:72" s="13" customFormat="1" ht="15" customHeight="1" x14ac:dyDescent="0.2">
      <c r="C94" s="14"/>
      <c r="D94" s="14"/>
      <c r="E94" s="14"/>
      <c r="F94" s="14"/>
      <c r="G94" s="14"/>
      <c r="H94" s="14"/>
      <c r="I94" s="14"/>
      <c r="J94" s="14"/>
      <c r="K94" s="14"/>
      <c r="L94" s="14"/>
      <c r="M94" s="14"/>
      <c r="N94" s="14"/>
      <c r="O94" s="14"/>
    </row>
    <row r="95" spans="1:72" s="13" customFormat="1" ht="15" customHeight="1" x14ac:dyDescent="0.2">
      <c r="C95" s="14"/>
      <c r="D95" s="14"/>
      <c r="E95" s="14"/>
      <c r="F95" s="14"/>
      <c r="G95" s="14"/>
      <c r="H95" s="14"/>
      <c r="I95" s="14"/>
      <c r="J95" s="14"/>
      <c r="K95" s="14"/>
      <c r="L95" s="14"/>
      <c r="M95" s="14"/>
      <c r="N95" s="14"/>
      <c r="O95" s="14"/>
    </row>
    <row r="96" spans="1:72" s="13" customFormat="1" ht="15" customHeight="1" x14ac:dyDescent="0.2">
      <c r="C96" s="14"/>
      <c r="D96" s="14"/>
      <c r="E96" s="14"/>
      <c r="F96" s="14"/>
      <c r="G96" s="14"/>
      <c r="H96" s="14"/>
      <c r="I96" s="14"/>
      <c r="J96" s="14"/>
      <c r="K96" s="14"/>
      <c r="L96" s="14"/>
      <c r="M96" s="14"/>
      <c r="N96" s="14"/>
      <c r="O96" s="14"/>
    </row>
    <row r="97" spans="3:15" s="13" customFormat="1" ht="15" customHeight="1" x14ac:dyDescent="0.2">
      <c r="C97" s="14"/>
      <c r="D97" s="14"/>
      <c r="E97" s="14"/>
      <c r="F97" s="14"/>
      <c r="G97" s="14"/>
      <c r="H97" s="14"/>
      <c r="I97" s="14"/>
      <c r="J97" s="14"/>
      <c r="K97" s="14"/>
      <c r="L97" s="14"/>
      <c r="M97" s="14"/>
      <c r="N97" s="14"/>
      <c r="O97" s="14"/>
    </row>
    <row r="98" spans="3:15" s="13" customFormat="1" ht="15" customHeight="1" x14ac:dyDescent="0.2">
      <c r="C98" s="14"/>
      <c r="D98" s="14"/>
      <c r="E98" s="14"/>
      <c r="F98" s="14"/>
      <c r="G98" s="14"/>
      <c r="H98" s="14"/>
      <c r="I98" s="14"/>
      <c r="J98" s="14"/>
      <c r="K98" s="14"/>
      <c r="L98" s="14"/>
      <c r="M98" s="14"/>
      <c r="N98" s="14"/>
      <c r="O98" s="14"/>
    </row>
    <row r="99" spans="3:15" s="13" customFormat="1" ht="15" customHeight="1" x14ac:dyDescent="0.2">
      <c r="C99" s="14"/>
      <c r="D99" s="14"/>
      <c r="E99" s="14"/>
      <c r="F99" s="14"/>
      <c r="G99" s="14"/>
      <c r="H99" s="14"/>
      <c r="I99" s="14"/>
      <c r="J99" s="14"/>
      <c r="K99" s="14"/>
      <c r="L99" s="14"/>
      <c r="M99" s="14"/>
      <c r="N99" s="14"/>
      <c r="O99" s="14"/>
    </row>
    <row r="100" spans="3:15" s="13" customFormat="1" ht="15" customHeight="1" x14ac:dyDescent="0.2">
      <c r="C100" s="14"/>
      <c r="D100" s="14"/>
      <c r="E100" s="14"/>
      <c r="F100" s="14"/>
      <c r="G100" s="14"/>
      <c r="H100" s="14"/>
      <c r="I100" s="14"/>
      <c r="J100" s="14"/>
      <c r="K100" s="14"/>
      <c r="L100" s="14"/>
      <c r="M100" s="14"/>
      <c r="N100" s="14"/>
      <c r="O100" s="14"/>
    </row>
    <row r="101" spans="3:15" s="13" customFormat="1" ht="15" customHeight="1" x14ac:dyDescent="0.2">
      <c r="C101" s="14"/>
      <c r="D101" s="14"/>
      <c r="E101" s="14"/>
      <c r="F101" s="14"/>
      <c r="G101" s="14"/>
      <c r="H101" s="14"/>
      <c r="I101" s="14"/>
      <c r="J101" s="14"/>
      <c r="K101" s="14"/>
      <c r="L101" s="14"/>
      <c r="M101" s="14"/>
      <c r="N101" s="14"/>
      <c r="O101" s="14"/>
    </row>
    <row r="102" spans="3:15" s="13" customFormat="1" ht="15" customHeight="1" x14ac:dyDescent="0.2">
      <c r="C102" s="14"/>
      <c r="D102" s="14"/>
      <c r="E102" s="14"/>
      <c r="F102" s="14"/>
      <c r="G102" s="14"/>
      <c r="H102" s="14"/>
      <c r="I102" s="14"/>
      <c r="J102" s="14"/>
      <c r="K102" s="14"/>
      <c r="L102" s="14"/>
      <c r="M102" s="14"/>
      <c r="N102" s="14"/>
      <c r="O102" s="14"/>
    </row>
    <row r="103" spans="3:15" s="13" customFormat="1" ht="15" customHeight="1" x14ac:dyDescent="0.2">
      <c r="C103" s="14"/>
      <c r="D103" s="14"/>
      <c r="E103" s="14"/>
      <c r="F103" s="14"/>
      <c r="G103" s="14"/>
      <c r="H103" s="14"/>
      <c r="I103" s="14"/>
      <c r="J103" s="14"/>
      <c r="K103" s="14"/>
      <c r="L103" s="14"/>
      <c r="M103" s="14"/>
      <c r="N103" s="14"/>
      <c r="O103" s="14"/>
    </row>
    <row r="104" spans="3:15" s="13" customFormat="1" ht="15" customHeight="1" x14ac:dyDescent="0.2">
      <c r="C104" s="14"/>
      <c r="D104" s="14"/>
      <c r="E104" s="14"/>
      <c r="F104" s="14"/>
      <c r="G104" s="14"/>
      <c r="H104" s="14"/>
      <c r="I104" s="14"/>
      <c r="J104" s="14"/>
      <c r="K104" s="14"/>
      <c r="L104" s="14"/>
      <c r="M104" s="14"/>
      <c r="N104" s="14"/>
      <c r="O104" s="14"/>
    </row>
    <row r="105" spans="3:15" s="13" customFormat="1" ht="15" customHeight="1" x14ac:dyDescent="0.2">
      <c r="C105" s="14"/>
      <c r="D105" s="14"/>
      <c r="E105" s="14"/>
      <c r="F105" s="14"/>
      <c r="G105" s="14"/>
      <c r="H105" s="14"/>
      <c r="I105" s="14"/>
      <c r="J105" s="14"/>
      <c r="K105" s="14"/>
      <c r="L105" s="14"/>
      <c r="M105" s="14"/>
      <c r="N105" s="14"/>
      <c r="O105" s="14"/>
    </row>
    <row r="106" spans="3:15" s="13" customFormat="1" ht="15" customHeight="1" x14ac:dyDescent="0.2">
      <c r="C106" s="14"/>
      <c r="D106" s="14"/>
      <c r="E106" s="14"/>
      <c r="F106" s="14"/>
      <c r="G106" s="14"/>
      <c r="H106" s="14"/>
      <c r="I106" s="14"/>
      <c r="J106" s="14"/>
      <c r="K106" s="14"/>
      <c r="L106" s="14"/>
      <c r="M106" s="14"/>
      <c r="N106" s="14"/>
      <c r="O106" s="14"/>
    </row>
    <row r="107" spans="3:15" s="13" customFormat="1" ht="14.25" x14ac:dyDescent="0.2">
      <c r="C107" s="14"/>
      <c r="D107" s="14"/>
      <c r="E107" s="14"/>
      <c r="F107" s="14"/>
      <c r="G107" s="14"/>
      <c r="H107" s="14"/>
      <c r="I107" s="14"/>
      <c r="J107" s="14"/>
      <c r="K107" s="14"/>
      <c r="L107" s="14"/>
      <c r="M107" s="14"/>
      <c r="N107" s="14"/>
      <c r="O107" s="14"/>
    </row>
    <row r="108" spans="3:15" s="13" customFormat="1" ht="14.25" x14ac:dyDescent="0.2">
      <c r="C108" s="14"/>
      <c r="D108" s="14"/>
      <c r="E108" s="14"/>
      <c r="F108" s="14"/>
      <c r="G108" s="14"/>
      <c r="H108" s="14"/>
      <c r="I108" s="14"/>
      <c r="J108" s="14"/>
      <c r="K108" s="14"/>
      <c r="L108" s="14"/>
      <c r="M108" s="14"/>
      <c r="N108" s="14"/>
      <c r="O108" s="14"/>
    </row>
    <row r="109" spans="3:15" s="13" customFormat="1" ht="14.25" x14ac:dyDescent="0.2">
      <c r="C109" s="14"/>
      <c r="D109" s="14"/>
      <c r="E109" s="14"/>
      <c r="F109" s="14"/>
      <c r="G109" s="14"/>
      <c r="H109" s="14"/>
      <c r="I109" s="14"/>
      <c r="J109" s="14"/>
      <c r="K109" s="14"/>
      <c r="L109" s="14"/>
      <c r="M109" s="14"/>
      <c r="N109" s="14"/>
      <c r="O109" s="14"/>
    </row>
    <row r="110" spans="3:15" s="13" customFormat="1" ht="14.25" x14ac:dyDescent="0.2">
      <c r="C110" s="14"/>
      <c r="D110" s="14"/>
      <c r="E110" s="14"/>
      <c r="F110" s="14"/>
      <c r="G110" s="14"/>
      <c r="H110" s="14"/>
      <c r="I110" s="14"/>
      <c r="J110" s="14"/>
      <c r="K110" s="14"/>
      <c r="L110" s="14"/>
      <c r="M110" s="14"/>
      <c r="N110" s="14"/>
      <c r="O110" s="14"/>
    </row>
    <row r="111" spans="3:15" s="13" customFormat="1" ht="14.25" x14ac:dyDescent="0.2">
      <c r="C111" s="14"/>
      <c r="D111" s="14"/>
      <c r="E111" s="14"/>
      <c r="F111" s="14"/>
      <c r="G111" s="14"/>
      <c r="H111" s="14"/>
      <c r="I111" s="14"/>
      <c r="J111" s="14"/>
      <c r="K111" s="14"/>
      <c r="L111" s="14"/>
      <c r="M111" s="14"/>
      <c r="N111" s="14"/>
      <c r="O111" s="14"/>
    </row>
    <row r="112" spans="3:15" s="13" customFormat="1" ht="14.25" x14ac:dyDescent="0.2">
      <c r="C112" s="14"/>
      <c r="D112" s="14"/>
      <c r="E112" s="14"/>
      <c r="F112" s="14"/>
      <c r="G112" s="14"/>
      <c r="H112" s="14"/>
      <c r="I112" s="14"/>
      <c r="J112" s="14"/>
      <c r="K112" s="14"/>
      <c r="L112" s="14"/>
      <c r="M112" s="14"/>
      <c r="N112" s="14"/>
      <c r="O112" s="14"/>
    </row>
    <row r="113" spans="3:15" s="13" customFormat="1" ht="14.25" x14ac:dyDescent="0.2">
      <c r="C113" s="14"/>
      <c r="D113" s="14"/>
      <c r="E113" s="14"/>
      <c r="F113" s="14"/>
      <c r="G113" s="14"/>
      <c r="H113" s="14"/>
      <c r="I113" s="14"/>
      <c r="J113" s="14"/>
      <c r="K113" s="14"/>
      <c r="L113" s="14"/>
      <c r="M113" s="14"/>
      <c r="N113" s="14"/>
      <c r="O113" s="14"/>
    </row>
    <row r="114" spans="3:15" s="13" customFormat="1" ht="14.25" x14ac:dyDescent="0.2">
      <c r="C114" s="14"/>
      <c r="D114" s="14"/>
      <c r="E114" s="14"/>
      <c r="F114" s="14"/>
      <c r="G114" s="14"/>
      <c r="H114" s="14"/>
      <c r="I114" s="14"/>
      <c r="J114" s="14"/>
      <c r="K114" s="14"/>
      <c r="L114" s="14"/>
      <c r="M114" s="14"/>
      <c r="N114" s="14"/>
      <c r="O114" s="14"/>
    </row>
    <row r="115" spans="3:15" s="13" customFormat="1" ht="14.25" x14ac:dyDescent="0.2">
      <c r="C115" s="14"/>
      <c r="D115" s="14"/>
      <c r="E115" s="14"/>
      <c r="F115" s="14"/>
      <c r="G115" s="14"/>
      <c r="H115" s="14"/>
      <c r="I115" s="14"/>
      <c r="J115" s="14"/>
      <c r="K115" s="14"/>
      <c r="L115" s="14"/>
      <c r="M115" s="14"/>
      <c r="N115" s="14"/>
      <c r="O115" s="14"/>
    </row>
    <row r="116" spans="3:15" s="13" customFormat="1" ht="14.25" x14ac:dyDescent="0.2">
      <c r="C116" s="14"/>
      <c r="D116" s="14"/>
      <c r="E116" s="14"/>
      <c r="F116" s="14"/>
      <c r="G116" s="14"/>
      <c r="H116" s="14"/>
      <c r="I116" s="14"/>
      <c r="J116" s="14"/>
      <c r="K116" s="14"/>
      <c r="L116" s="14"/>
      <c r="M116" s="14"/>
      <c r="N116" s="14"/>
      <c r="O116" s="14"/>
    </row>
    <row r="117" spans="3:15" s="13" customFormat="1" ht="14.25" x14ac:dyDescent="0.2">
      <c r="C117" s="14"/>
      <c r="D117" s="14"/>
      <c r="E117" s="14"/>
      <c r="F117" s="14"/>
      <c r="G117" s="14"/>
      <c r="H117" s="14"/>
      <c r="I117" s="14"/>
      <c r="J117" s="14"/>
      <c r="K117" s="14"/>
      <c r="L117" s="14"/>
      <c r="M117" s="14"/>
      <c r="N117" s="14"/>
      <c r="O117" s="14"/>
    </row>
    <row r="118" spans="3:15" s="13" customFormat="1" ht="14.25" x14ac:dyDescent="0.2">
      <c r="C118" s="14"/>
      <c r="D118" s="14"/>
      <c r="E118" s="14"/>
      <c r="F118" s="14"/>
      <c r="G118" s="14"/>
      <c r="H118" s="14"/>
      <c r="I118" s="14"/>
      <c r="J118" s="14"/>
      <c r="K118" s="14"/>
      <c r="L118" s="14"/>
      <c r="M118" s="14"/>
      <c r="N118" s="14"/>
      <c r="O118" s="14"/>
    </row>
    <row r="119" spans="3:15" s="13" customFormat="1" ht="14.25" x14ac:dyDescent="0.2">
      <c r="C119" s="14"/>
      <c r="D119" s="14"/>
      <c r="E119" s="14"/>
      <c r="F119" s="14"/>
      <c r="G119" s="14"/>
      <c r="H119" s="14"/>
      <c r="I119" s="14"/>
      <c r="J119" s="14"/>
      <c r="K119" s="14"/>
      <c r="L119" s="14"/>
      <c r="M119" s="14"/>
      <c r="N119" s="14"/>
      <c r="O119" s="14"/>
    </row>
    <row r="120" spans="3:15" s="13" customFormat="1" ht="14.25" x14ac:dyDescent="0.2">
      <c r="C120" s="14"/>
      <c r="D120" s="14"/>
      <c r="E120" s="14"/>
      <c r="F120" s="14"/>
      <c r="G120" s="14"/>
      <c r="H120" s="14"/>
      <c r="I120" s="14"/>
      <c r="J120" s="14"/>
      <c r="K120" s="14"/>
      <c r="L120" s="14"/>
      <c r="M120" s="14"/>
      <c r="N120" s="14"/>
      <c r="O120" s="14"/>
    </row>
    <row r="121" spans="3:15" s="13" customFormat="1" ht="14.25" x14ac:dyDescent="0.2">
      <c r="C121" s="14"/>
      <c r="D121" s="14"/>
      <c r="E121" s="14"/>
      <c r="F121" s="14"/>
      <c r="G121" s="14"/>
      <c r="H121" s="14"/>
      <c r="I121" s="14"/>
      <c r="J121" s="14"/>
      <c r="K121" s="14"/>
      <c r="L121" s="14"/>
      <c r="M121" s="14"/>
      <c r="N121" s="14"/>
      <c r="O121" s="14"/>
    </row>
    <row r="122" spans="3:15" s="13" customFormat="1" ht="14.25" x14ac:dyDescent="0.2">
      <c r="C122" s="14"/>
      <c r="D122" s="14"/>
      <c r="E122" s="14"/>
      <c r="F122" s="14"/>
      <c r="G122" s="14"/>
      <c r="H122" s="14"/>
      <c r="I122" s="14"/>
      <c r="J122" s="14"/>
      <c r="K122" s="14"/>
      <c r="L122" s="14"/>
      <c r="M122" s="14"/>
      <c r="N122" s="14"/>
      <c r="O122" s="14"/>
    </row>
    <row r="123" spans="3:15" s="13" customFormat="1" ht="14.25" x14ac:dyDescent="0.2">
      <c r="C123" s="14"/>
      <c r="D123" s="14"/>
      <c r="E123" s="14"/>
      <c r="F123" s="14"/>
      <c r="G123" s="14"/>
      <c r="H123" s="14"/>
      <c r="I123" s="14"/>
      <c r="J123" s="14"/>
      <c r="K123" s="14"/>
      <c r="L123" s="14"/>
      <c r="M123" s="14"/>
      <c r="N123" s="14"/>
      <c r="O123" s="14"/>
    </row>
    <row r="124" spans="3:15" s="13" customFormat="1" ht="14.25" x14ac:dyDescent="0.2">
      <c r="C124" s="14"/>
      <c r="D124" s="14"/>
      <c r="E124" s="14"/>
      <c r="F124" s="14"/>
      <c r="G124" s="14"/>
      <c r="H124" s="14"/>
      <c r="I124" s="14"/>
      <c r="J124" s="14"/>
      <c r="K124" s="14"/>
      <c r="L124" s="14"/>
      <c r="M124" s="14"/>
      <c r="N124" s="14"/>
      <c r="O124" s="14"/>
    </row>
    <row r="125" spans="3:15" s="13" customFormat="1" ht="14.25" x14ac:dyDescent="0.2">
      <c r="C125" s="14"/>
      <c r="D125" s="14"/>
      <c r="E125" s="14"/>
      <c r="F125" s="14"/>
      <c r="G125" s="14"/>
      <c r="H125" s="14"/>
      <c r="I125" s="14"/>
      <c r="J125" s="14"/>
      <c r="K125" s="14"/>
      <c r="L125" s="14"/>
      <c r="M125" s="14"/>
      <c r="N125" s="14"/>
      <c r="O125" s="14"/>
    </row>
    <row r="126" spans="3:15" s="13" customFormat="1" ht="14.25" x14ac:dyDescent="0.2">
      <c r="C126" s="14"/>
      <c r="D126" s="14"/>
      <c r="E126" s="14"/>
      <c r="F126" s="14"/>
      <c r="G126" s="14"/>
      <c r="H126" s="14"/>
      <c r="I126" s="14"/>
      <c r="J126" s="14"/>
      <c r="K126" s="14"/>
      <c r="L126" s="14"/>
      <c r="M126" s="14"/>
      <c r="N126" s="14"/>
      <c r="O126" s="14"/>
    </row>
    <row r="127" spans="3:15" s="13" customFormat="1" ht="14.25" x14ac:dyDescent="0.2">
      <c r="C127" s="14"/>
      <c r="D127" s="14"/>
      <c r="E127" s="14"/>
      <c r="F127" s="14"/>
      <c r="G127" s="14"/>
      <c r="H127" s="14"/>
      <c r="I127" s="14"/>
      <c r="J127" s="14"/>
      <c r="K127" s="14"/>
      <c r="L127" s="14"/>
      <c r="M127" s="14"/>
      <c r="N127" s="14"/>
      <c r="O127" s="14"/>
    </row>
    <row r="128" spans="3:15" s="13" customFormat="1" ht="14.25" x14ac:dyDescent="0.2">
      <c r="C128" s="14"/>
      <c r="D128" s="14"/>
      <c r="E128" s="14"/>
      <c r="F128" s="14"/>
      <c r="G128" s="14"/>
      <c r="H128" s="14"/>
      <c r="I128" s="14"/>
      <c r="J128" s="14"/>
      <c r="K128" s="14"/>
      <c r="L128" s="14"/>
      <c r="M128" s="14"/>
      <c r="N128" s="14"/>
      <c r="O128" s="14"/>
    </row>
    <row r="129" spans="1:15" s="13" customFormat="1" ht="14.25" x14ac:dyDescent="0.2">
      <c r="C129" s="14"/>
      <c r="D129" s="14"/>
      <c r="E129" s="14"/>
      <c r="F129" s="14"/>
      <c r="G129" s="14"/>
      <c r="H129" s="14"/>
      <c r="I129" s="14"/>
      <c r="J129" s="14"/>
      <c r="K129" s="14"/>
      <c r="L129" s="14"/>
      <c r="M129" s="14"/>
      <c r="N129" s="14"/>
      <c r="O129" s="14"/>
    </row>
    <row r="130" spans="1:15" s="13" customFormat="1" ht="14.25" x14ac:dyDescent="0.2">
      <c r="C130" s="14"/>
      <c r="D130" s="14"/>
      <c r="E130" s="14"/>
      <c r="F130" s="14"/>
      <c r="G130" s="14"/>
      <c r="H130" s="14"/>
      <c r="I130" s="14"/>
      <c r="J130" s="14"/>
      <c r="K130" s="14"/>
      <c r="L130" s="14"/>
      <c r="M130" s="14"/>
      <c r="N130" s="14"/>
      <c r="O130" s="14"/>
    </row>
    <row r="131" spans="1:15" s="12" customFormat="1" ht="14.25" x14ac:dyDescent="0.2">
      <c r="A131" s="13"/>
      <c r="B131" s="13"/>
      <c r="C131" s="14"/>
      <c r="D131" s="14"/>
      <c r="E131" s="14"/>
      <c r="F131" s="14"/>
      <c r="G131" s="14"/>
      <c r="H131" s="14"/>
      <c r="I131" s="14"/>
      <c r="J131" s="14"/>
      <c r="K131" s="14"/>
      <c r="L131" s="14"/>
      <c r="M131" s="14"/>
      <c r="N131" s="14"/>
      <c r="O131" s="14"/>
    </row>
    <row r="132" spans="1:15" s="12" customFormat="1" ht="14.25" x14ac:dyDescent="0.2">
      <c r="A132" s="13"/>
      <c r="B132" s="13"/>
      <c r="C132" s="14"/>
      <c r="D132" s="14"/>
      <c r="E132" s="14"/>
      <c r="F132" s="14"/>
      <c r="G132" s="14"/>
      <c r="H132" s="14"/>
      <c r="I132" s="14"/>
      <c r="J132" s="14"/>
      <c r="K132" s="14"/>
      <c r="L132" s="14"/>
      <c r="M132" s="14"/>
      <c r="N132" s="14"/>
      <c r="O132" s="14"/>
    </row>
    <row r="133" spans="1:15" s="12" customFormat="1" ht="14.25" x14ac:dyDescent="0.2">
      <c r="A133" s="13"/>
      <c r="B133" s="13"/>
      <c r="C133" s="14"/>
      <c r="D133" s="14"/>
      <c r="E133" s="14"/>
      <c r="F133" s="14"/>
      <c r="G133" s="14"/>
      <c r="H133" s="14"/>
      <c r="I133" s="14"/>
      <c r="J133" s="14"/>
      <c r="K133" s="14"/>
      <c r="L133" s="14"/>
      <c r="M133" s="14"/>
      <c r="N133" s="14"/>
      <c r="O133" s="14"/>
    </row>
    <row r="134" spans="1:15" s="12" customFormat="1" ht="14.25" x14ac:dyDescent="0.2">
      <c r="A134" s="13"/>
      <c r="B134" s="13"/>
      <c r="C134" s="14"/>
      <c r="D134" s="14"/>
      <c r="E134" s="14"/>
      <c r="F134" s="14"/>
      <c r="G134" s="14"/>
      <c r="H134" s="14"/>
      <c r="I134" s="14"/>
      <c r="J134" s="14"/>
      <c r="K134" s="14"/>
      <c r="L134" s="14"/>
      <c r="M134" s="14"/>
      <c r="N134" s="14"/>
      <c r="O134" s="14"/>
    </row>
    <row r="135" spans="1:15" s="12" customFormat="1" ht="14.25" x14ac:dyDescent="0.2">
      <c r="A135" s="13"/>
      <c r="B135" s="13"/>
      <c r="C135" s="14"/>
      <c r="D135" s="14"/>
      <c r="E135" s="14"/>
      <c r="F135" s="14"/>
      <c r="G135" s="14"/>
      <c r="H135" s="14"/>
      <c r="I135" s="14"/>
      <c r="J135" s="14"/>
      <c r="K135" s="14"/>
      <c r="L135" s="14"/>
      <c r="M135" s="14"/>
      <c r="N135" s="14"/>
      <c r="O135" s="14"/>
    </row>
    <row r="136" spans="1:15" s="12" customFormat="1" ht="14.25" x14ac:dyDescent="0.2">
      <c r="A136" s="13"/>
      <c r="B136" s="13"/>
      <c r="C136" s="14"/>
      <c r="D136" s="14"/>
      <c r="E136" s="14"/>
      <c r="F136" s="14"/>
      <c r="G136" s="14"/>
      <c r="H136" s="14"/>
      <c r="I136" s="14"/>
      <c r="J136" s="14"/>
      <c r="K136" s="14"/>
      <c r="L136" s="14"/>
      <c r="M136" s="14"/>
      <c r="N136" s="14"/>
      <c r="O136" s="14"/>
    </row>
    <row r="137" spans="1:15" s="12" customFormat="1" ht="14.25" x14ac:dyDescent="0.2">
      <c r="A137" s="13"/>
      <c r="B137" s="13"/>
      <c r="C137" s="14"/>
      <c r="D137" s="14"/>
      <c r="E137" s="14"/>
      <c r="F137" s="14"/>
      <c r="G137" s="14"/>
      <c r="H137" s="14"/>
      <c r="I137" s="14"/>
      <c r="J137" s="14"/>
      <c r="K137" s="14"/>
      <c r="L137" s="14"/>
      <c r="M137" s="14"/>
      <c r="N137" s="14"/>
      <c r="O137" s="14"/>
    </row>
    <row r="138" spans="1:15" s="12" customFormat="1" ht="14.25" x14ac:dyDescent="0.2">
      <c r="A138" s="13"/>
      <c r="B138" s="13"/>
      <c r="C138" s="14"/>
      <c r="D138" s="14"/>
      <c r="E138" s="14"/>
      <c r="F138" s="14"/>
      <c r="G138" s="14"/>
      <c r="H138" s="14"/>
      <c r="I138" s="14"/>
      <c r="J138" s="14"/>
      <c r="K138" s="14"/>
      <c r="L138" s="14"/>
      <c r="M138" s="14"/>
      <c r="N138" s="14"/>
      <c r="O138" s="14"/>
    </row>
    <row r="139" spans="1:15" s="12" customFormat="1" ht="14.25" x14ac:dyDescent="0.2">
      <c r="A139" s="13"/>
      <c r="B139" s="13"/>
      <c r="C139" s="14"/>
      <c r="D139" s="14"/>
      <c r="E139" s="14"/>
      <c r="F139" s="14"/>
      <c r="G139" s="14"/>
      <c r="H139" s="14"/>
      <c r="I139" s="14"/>
      <c r="J139" s="14"/>
      <c r="K139" s="14"/>
      <c r="L139" s="14"/>
      <c r="M139" s="14"/>
      <c r="N139" s="14"/>
      <c r="O139" s="14"/>
    </row>
    <row r="140" spans="1:15" s="12" customFormat="1" ht="14.25" x14ac:dyDescent="0.2">
      <c r="A140" s="13"/>
      <c r="B140" s="13"/>
      <c r="C140" s="14"/>
      <c r="D140" s="14"/>
      <c r="E140" s="14"/>
      <c r="F140" s="14"/>
      <c r="G140" s="14"/>
      <c r="H140" s="14"/>
      <c r="I140" s="14"/>
      <c r="J140" s="14"/>
      <c r="K140" s="14"/>
      <c r="L140" s="14"/>
      <c r="M140" s="14"/>
      <c r="N140" s="14"/>
      <c r="O140" s="14"/>
    </row>
    <row r="141" spans="1:15" s="12" customFormat="1" ht="14.25" x14ac:dyDescent="0.2">
      <c r="A141" s="13"/>
      <c r="B141" s="13"/>
      <c r="C141" s="14"/>
      <c r="D141" s="14"/>
      <c r="E141" s="14"/>
      <c r="F141" s="14"/>
      <c r="G141" s="14"/>
      <c r="H141" s="14"/>
      <c r="I141" s="14"/>
      <c r="J141" s="14"/>
      <c r="K141" s="14"/>
      <c r="L141" s="14"/>
      <c r="M141" s="14"/>
      <c r="N141" s="14"/>
      <c r="O141" s="14"/>
    </row>
    <row r="142" spans="1:15" s="12" customFormat="1" ht="14.25" x14ac:dyDescent="0.2">
      <c r="A142" s="13"/>
      <c r="B142" s="13"/>
      <c r="C142" s="14"/>
      <c r="D142" s="14"/>
      <c r="E142" s="14"/>
      <c r="F142" s="14"/>
      <c r="G142" s="14"/>
      <c r="H142" s="14"/>
      <c r="I142" s="14"/>
      <c r="J142" s="14"/>
      <c r="K142" s="14"/>
      <c r="L142" s="14"/>
      <c r="M142" s="14"/>
      <c r="N142" s="14"/>
      <c r="O142" s="14"/>
    </row>
    <row r="143" spans="1:15" s="12" customFormat="1" ht="14.25" x14ac:dyDescent="0.2">
      <c r="A143" s="13"/>
      <c r="B143" s="13"/>
      <c r="C143" s="14"/>
      <c r="D143" s="14"/>
      <c r="E143" s="14"/>
      <c r="F143" s="14"/>
      <c r="G143" s="14"/>
      <c r="H143" s="14"/>
      <c r="I143" s="14"/>
      <c r="J143" s="14"/>
      <c r="K143" s="14"/>
      <c r="L143" s="14"/>
      <c r="M143" s="14"/>
      <c r="N143" s="14"/>
      <c r="O143" s="14"/>
    </row>
    <row r="144" spans="1:15" s="12" customFormat="1" ht="14.25" x14ac:dyDescent="0.2">
      <c r="A144" s="13"/>
      <c r="B144" s="13"/>
      <c r="C144" s="14"/>
      <c r="D144" s="14"/>
      <c r="E144" s="14"/>
      <c r="F144" s="14"/>
      <c r="G144" s="14"/>
      <c r="H144" s="14"/>
      <c r="I144" s="14"/>
      <c r="J144" s="14"/>
      <c r="K144" s="14"/>
      <c r="L144" s="14"/>
      <c r="M144" s="14"/>
      <c r="N144" s="14"/>
      <c r="O144" s="14"/>
    </row>
    <row r="145" spans="1:15" s="12" customFormat="1" ht="14.25" x14ac:dyDescent="0.2">
      <c r="A145" s="13"/>
      <c r="B145" s="13"/>
      <c r="C145" s="14"/>
      <c r="D145" s="14"/>
      <c r="E145" s="14"/>
      <c r="F145" s="14"/>
      <c r="G145" s="14"/>
      <c r="H145" s="14"/>
      <c r="I145" s="14"/>
      <c r="J145" s="14"/>
      <c r="K145" s="14"/>
      <c r="L145" s="14"/>
      <c r="M145" s="14"/>
      <c r="N145" s="14"/>
      <c r="O145" s="14"/>
    </row>
    <row r="146" spans="1:15" s="12" customFormat="1" ht="14.25" x14ac:dyDescent="0.2">
      <c r="A146" s="13"/>
      <c r="B146" s="13"/>
      <c r="C146" s="14"/>
      <c r="D146" s="14"/>
      <c r="E146" s="14"/>
      <c r="F146" s="14"/>
      <c r="G146" s="14"/>
      <c r="H146" s="14"/>
      <c r="I146" s="14"/>
      <c r="J146" s="14"/>
      <c r="K146" s="14"/>
      <c r="L146" s="14"/>
      <c r="M146" s="14"/>
      <c r="N146" s="14"/>
      <c r="O146" s="14"/>
    </row>
    <row r="147" spans="1:15" s="12" customFormat="1" ht="14.25" x14ac:dyDescent="0.2">
      <c r="A147" s="13"/>
      <c r="B147" s="13"/>
      <c r="C147" s="14"/>
      <c r="D147" s="14"/>
      <c r="E147" s="14"/>
      <c r="F147" s="14"/>
      <c r="G147" s="14"/>
      <c r="H147" s="14"/>
      <c r="I147" s="14"/>
      <c r="J147" s="14"/>
      <c r="K147" s="14"/>
      <c r="L147" s="14"/>
      <c r="M147" s="14"/>
      <c r="N147" s="14"/>
      <c r="O147" s="14"/>
    </row>
    <row r="148" spans="1:15" s="12" customFormat="1" ht="14.25" x14ac:dyDescent="0.2">
      <c r="A148" s="13"/>
      <c r="B148" s="13"/>
      <c r="C148" s="14"/>
      <c r="D148" s="14"/>
      <c r="E148" s="14"/>
      <c r="F148" s="14"/>
      <c r="G148" s="14"/>
      <c r="H148" s="14"/>
      <c r="I148" s="14"/>
      <c r="J148" s="14"/>
      <c r="K148" s="14"/>
      <c r="L148" s="14"/>
      <c r="M148" s="14"/>
      <c r="N148" s="14"/>
      <c r="O148" s="14"/>
    </row>
    <row r="149" spans="1:15" s="12" customFormat="1" ht="14.25" x14ac:dyDescent="0.2">
      <c r="A149" s="13"/>
      <c r="B149" s="13"/>
      <c r="C149" s="14"/>
      <c r="D149" s="14"/>
      <c r="E149" s="14"/>
      <c r="F149" s="14"/>
      <c r="G149" s="14"/>
      <c r="H149" s="14"/>
      <c r="I149" s="14"/>
      <c r="J149" s="14"/>
      <c r="K149" s="14"/>
      <c r="L149" s="14"/>
      <c r="M149" s="14"/>
      <c r="N149" s="14"/>
      <c r="O149" s="14"/>
    </row>
    <row r="150" spans="1:15" s="12" customFormat="1" ht="14.25" x14ac:dyDescent="0.2">
      <c r="A150" s="13"/>
      <c r="B150" s="13"/>
      <c r="C150" s="14"/>
      <c r="D150" s="14"/>
      <c r="E150" s="14"/>
      <c r="F150" s="14"/>
      <c r="G150" s="14"/>
      <c r="H150" s="14"/>
      <c r="I150" s="14"/>
      <c r="J150" s="14"/>
      <c r="K150" s="14"/>
      <c r="L150" s="14"/>
      <c r="M150" s="14"/>
      <c r="N150" s="14"/>
      <c r="O150" s="14"/>
    </row>
    <row r="151" spans="1:15" s="12" customFormat="1" ht="14.25" x14ac:dyDescent="0.2">
      <c r="A151" s="13"/>
      <c r="B151" s="13"/>
      <c r="C151" s="14"/>
      <c r="D151" s="14"/>
      <c r="E151" s="14"/>
      <c r="F151" s="14"/>
      <c r="G151" s="14"/>
      <c r="H151" s="14"/>
      <c r="I151" s="14"/>
      <c r="J151" s="14"/>
      <c r="K151" s="14"/>
      <c r="L151" s="14"/>
      <c r="M151" s="14"/>
      <c r="N151" s="14"/>
      <c r="O151" s="14"/>
    </row>
    <row r="152" spans="1:15" s="12" customFormat="1" ht="14.25" x14ac:dyDescent="0.2">
      <c r="A152" s="13"/>
      <c r="B152" s="13"/>
      <c r="C152" s="14"/>
      <c r="D152" s="14"/>
      <c r="E152" s="14"/>
      <c r="F152" s="14"/>
      <c r="G152" s="14"/>
      <c r="H152" s="14"/>
      <c r="I152" s="14"/>
      <c r="J152" s="14"/>
      <c r="K152" s="14"/>
      <c r="L152" s="14"/>
      <c r="M152" s="14"/>
      <c r="N152" s="14"/>
      <c r="O152" s="14"/>
    </row>
    <row r="153" spans="1:15" s="12" customFormat="1" ht="14.25" x14ac:dyDescent="0.2">
      <c r="A153" s="13"/>
      <c r="B153" s="13"/>
      <c r="C153" s="14"/>
      <c r="D153" s="14"/>
      <c r="E153" s="14"/>
      <c r="F153" s="14"/>
      <c r="G153" s="14"/>
      <c r="H153" s="14"/>
      <c r="I153" s="14"/>
      <c r="J153" s="14"/>
      <c r="K153" s="14"/>
      <c r="L153" s="14"/>
      <c r="M153" s="14"/>
      <c r="N153" s="14"/>
      <c r="O153" s="14"/>
    </row>
    <row r="154" spans="1:15" s="12" customFormat="1" ht="14.25" x14ac:dyDescent="0.2">
      <c r="A154" s="13"/>
      <c r="B154" s="13"/>
      <c r="C154" s="14"/>
      <c r="D154" s="14"/>
      <c r="E154" s="14"/>
      <c r="F154" s="14"/>
      <c r="G154" s="14"/>
      <c r="H154" s="14"/>
      <c r="I154" s="14"/>
      <c r="J154" s="14"/>
      <c r="K154" s="14"/>
      <c r="L154" s="14"/>
      <c r="M154" s="14"/>
      <c r="N154" s="14"/>
      <c r="O154" s="14"/>
    </row>
    <row r="155" spans="1:15" s="12" customFormat="1" ht="14.25" x14ac:dyDescent="0.2">
      <c r="A155" s="13"/>
      <c r="B155" s="13"/>
      <c r="C155" s="14"/>
      <c r="D155" s="14"/>
      <c r="E155" s="14"/>
      <c r="F155" s="14"/>
      <c r="G155" s="14"/>
      <c r="H155" s="14"/>
      <c r="I155" s="14"/>
      <c r="J155" s="14"/>
      <c r="K155" s="14"/>
      <c r="L155" s="14"/>
      <c r="M155" s="14"/>
      <c r="N155" s="14"/>
      <c r="O155" s="14"/>
    </row>
    <row r="156" spans="1:15" s="12" customFormat="1" ht="14.25" x14ac:dyDescent="0.2">
      <c r="A156" s="13"/>
      <c r="B156" s="13"/>
      <c r="C156" s="14"/>
      <c r="D156" s="14"/>
      <c r="E156" s="14"/>
      <c r="F156" s="14"/>
      <c r="G156" s="14"/>
      <c r="H156" s="14"/>
      <c r="I156" s="14"/>
      <c r="J156" s="14"/>
      <c r="K156" s="14"/>
      <c r="L156" s="14"/>
      <c r="M156" s="14"/>
      <c r="N156" s="14"/>
      <c r="O156" s="14"/>
    </row>
    <row r="157" spans="1:15" s="12" customFormat="1" ht="14.25" x14ac:dyDescent="0.2">
      <c r="A157" s="13"/>
      <c r="B157" s="13"/>
      <c r="C157" s="14"/>
      <c r="D157" s="14"/>
      <c r="E157" s="14"/>
      <c r="F157" s="14"/>
      <c r="G157" s="14"/>
      <c r="H157" s="14"/>
      <c r="I157" s="14"/>
      <c r="J157" s="14"/>
      <c r="K157" s="14"/>
      <c r="L157" s="14"/>
      <c r="M157" s="14"/>
      <c r="N157" s="14"/>
      <c r="O157" s="14"/>
    </row>
    <row r="158" spans="1:15" s="12" customFormat="1" ht="14.25" x14ac:dyDescent="0.2">
      <c r="A158" s="13"/>
      <c r="B158" s="13"/>
      <c r="C158" s="14"/>
      <c r="D158" s="14"/>
      <c r="E158" s="14"/>
      <c r="F158" s="14"/>
      <c r="G158" s="14"/>
      <c r="H158" s="14"/>
      <c r="I158" s="14"/>
      <c r="J158" s="14"/>
      <c r="K158" s="14"/>
      <c r="L158" s="14"/>
      <c r="M158" s="14"/>
      <c r="N158" s="14"/>
      <c r="O158" s="14"/>
    </row>
    <row r="159" spans="1:15" s="12" customFormat="1" ht="14.25" x14ac:dyDescent="0.2">
      <c r="A159" s="13"/>
      <c r="B159" s="13"/>
      <c r="C159" s="14"/>
      <c r="D159" s="14"/>
      <c r="E159" s="14"/>
      <c r="F159" s="14"/>
      <c r="G159" s="14"/>
      <c r="H159" s="14"/>
      <c r="I159" s="14"/>
      <c r="J159" s="14"/>
      <c r="K159" s="14"/>
      <c r="L159" s="14"/>
      <c r="M159" s="14"/>
      <c r="N159" s="14"/>
      <c r="O159" s="14"/>
    </row>
    <row r="160" spans="1:15" s="12" customFormat="1" ht="14.25" x14ac:dyDescent="0.2">
      <c r="A160" s="13"/>
      <c r="B160" s="13"/>
      <c r="C160" s="14"/>
      <c r="D160" s="14"/>
      <c r="E160" s="14"/>
      <c r="F160" s="14"/>
      <c r="G160" s="14"/>
      <c r="H160" s="14"/>
      <c r="I160" s="14"/>
      <c r="J160" s="14"/>
      <c r="K160" s="14"/>
      <c r="L160" s="14"/>
      <c r="M160" s="14"/>
      <c r="N160" s="14"/>
      <c r="O160" s="14"/>
    </row>
    <row r="161" spans="1:15" s="12" customFormat="1" ht="14.25" x14ac:dyDescent="0.2">
      <c r="A161" s="13"/>
      <c r="B161" s="13"/>
      <c r="C161" s="14"/>
      <c r="D161" s="14"/>
      <c r="E161" s="14"/>
      <c r="F161" s="14"/>
      <c r="G161" s="14"/>
      <c r="H161" s="14"/>
      <c r="I161" s="14"/>
      <c r="J161" s="14"/>
      <c r="K161" s="14"/>
      <c r="L161" s="14"/>
      <c r="M161" s="14"/>
      <c r="N161" s="14"/>
      <c r="O161" s="14"/>
    </row>
    <row r="162" spans="1:15" s="12" customFormat="1" ht="14.25" x14ac:dyDescent="0.2">
      <c r="A162" s="13"/>
      <c r="B162" s="13"/>
      <c r="C162" s="14"/>
      <c r="D162" s="14"/>
      <c r="E162" s="14"/>
      <c r="F162" s="14"/>
      <c r="G162" s="14"/>
      <c r="H162" s="14"/>
      <c r="I162" s="14"/>
      <c r="J162" s="14"/>
      <c r="K162" s="14"/>
      <c r="L162" s="14"/>
      <c r="M162" s="14"/>
      <c r="N162" s="14"/>
      <c r="O162" s="14"/>
    </row>
    <row r="163" spans="1:15" s="12" customFormat="1" ht="14.25" x14ac:dyDescent="0.2">
      <c r="A163" s="13"/>
      <c r="B163" s="13"/>
      <c r="C163" s="14"/>
      <c r="D163" s="14"/>
      <c r="E163" s="14"/>
      <c r="F163" s="14"/>
      <c r="G163" s="14"/>
      <c r="H163" s="14"/>
      <c r="I163" s="14"/>
      <c r="J163" s="14"/>
      <c r="K163" s="14"/>
      <c r="L163" s="14"/>
      <c r="M163" s="14"/>
      <c r="N163" s="14"/>
      <c r="O163" s="14"/>
    </row>
    <row r="164" spans="1:15" s="12" customFormat="1" ht="14.25" x14ac:dyDescent="0.2">
      <c r="A164" s="13"/>
      <c r="B164" s="13"/>
      <c r="C164" s="14"/>
      <c r="D164" s="14"/>
      <c r="E164" s="14"/>
      <c r="F164" s="14"/>
      <c r="G164" s="14"/>
      <c r="H164" s="14"/>
      <c r="I164" s="14"/>
      <c r="J164" s="14"/>
      <c r="K164" s="14"/>
      <c r="L164" s="14"/>
      <c r="M164" s="14"/>
      <c r="N164" s="14"/>
      <c r="O164" s="14"/>
    </row>
    <row r="165" spans="1:15" s="12" customFormat="1" ht="14.25" x14ac:dyDescent="0.2">
      <c r="A165" s="13"/>
      <c r="B165" s="13"/>
      <c r="C165" s="14"/>
      <c r="D165" s="14"/>
      <c r="E165" s="14"/>
      <c r="F165" s="14"/>
      <c r="G165" s="14"/>
      <c r="H165" s="14"/>
      <c r="I165" s="14"/>
      <c r="J165" s="14"/>
      <c r="K165" s="14"/>
      <c r="L165" s="14"/>
      <c r="M165" s="14"/>
      <c r="N165" s="14"/>
      <c r="O165" s="14"/>
    </row>
    <row r="166" spans="1:15" s="12" customFormat="1" ht="14.25" x14ac:dyDescent="0.2">
      <c r="A166" s="13"/>
      <c r="B166" s="13"/>
      <c r="C166" s="14"/>
      <c r="D166" s="14"/>
      <c r="E166" s="14"/>
      <c r="F166" s="14"/>
      <c r="G166" s="14"/>
      <c r="H166" s="14"/>
      <c r="I166" s="14"/>
      <c r="J166" s="14"/>
      <c r="K166" s="14"/>
      <c r="L166" s="14"/>
      <c r="M166" s="14"/>
      <c r="N166" s="14"/>
      <c r="O166" s="14"/>
    </row>
    <row r="167" spans="1:15" s="12" customFormat="1" ht="14.25" x14ac:dyDescent="0.2">
      <c r="A167" s="13"/>
      <c r="B167" s="13"/>
      <c r="C167" s="14"/>
      <c r="D167" s="14"/>
      <c r="E167" s="14"/>
      <c r="F167" s="14"/>
      <c r="G167" s="14"/>
      <c r="H167" s="14"/>
      <c r="I167" s="14"/>
      <c r="J167" s="14"/>
      <c r="K167" s="14"/>
      <c r="L167" s="14"/>
      <c r="M167" s="14"/>
      <c r="N167" s="14"/>
      <c r="O167" s="14"/>
    </row>
    <row r="168" spans="1:15" s="12" customFormat="1" ht="14.25" x14ac:dyDescent="0.2">
      <c r="A168" s="13"/>
      <c r="B168" s="13"/>
      <c r="C168" s="14"/>
      <c r="D168" s="14"/>
      <c r="E168" s="14"/>
      <c r="F168" s="14"/>
      <c r="G168" s="14"/>
      <c r="H168" s="14"/>
      <c r="I168" s="14"/>
      <c r="J168" s="14"/>
      <c r="K168" s="14"/>
      <c r="L168" s="14"/>
      <c r="M168" s="14"/>
      <c r="N168" s="14"/>
      <c r="O168" s="14"/>
    </row>
    <row r="169" spans="1:15" s="12" customFormat="1" ht="14.25" x14ac:dyDescent="0.2">
      <c r="A169" s="13"/>
      <c r="B169" s="13"/>
      <c r="C169" s="14"/>
      <c r="D169" s="14"/>
      <c r="E169" s="14"/>
      <c r="F169" s="14"/>
      <c r="G169" s="14"/>
      <c r="H169" s="14"/>
      <c r="I169" s="14"/>
      <c r="J169" s="14"/>
      <c r="K169" s="14"/>
      <c r="L169" s="14"/>
      <c r="M169" s="14"/>
      <c r="N169" s="14"/>
      <c r="O169" s="14"/>
    </row>
    <row r="170" spans="1:15" s="12" customFormat="1" ht="14.25" x14ac:dyDescent="0.2">
      <c r="A170" s="13"/>
      <c r="B170" s="13"/>
      <c r="C170" s="14"/>
      <c r="D170" s="14"/>
      <c r="E170" s="14"/>
      <c r="F170" s="14"/>
      <c r="G170" s="14"/>
      <c r="H170" s="14"/>
      <c r="I170" s="14"/>
      <c r="J170" s="14"/>
      <c r="K170" s="14"/>
      <c r="L170" s="14"/>
      <c r="M170" s="14"/>
      <c r="N170" s="14"/>
      <c r="O170" s="14"/>
    </row>
    <row r="171" spans="1:15" ht="14.25" x14ac:dyDescent="0.2">
      <c r="A171" s="8"/>
      <c r="B171" s="8"/>
    </row>
    <row r="172" spans="1:15" ht="14.25" x14ac:dyDescent="0.2">
      <c r="A172" s="8"/>
      <c r="B172" s="8"/>
    </row>
    <row r="173" spans="1:15" ht="14.25" x14ac:dyDescent="0.2">
      <c r="A173" s="8"/>
      <c r="B173" s="8"/>
    </row>
    <row r="174" spans="1:15" ht="14.25" x14ac:dyDescent="0.2">
      <c r="A174" s="8"/>
      <c r="B174" s="8"/>
    </row>
    <row r="175" spans="1:15" ht="14.25" x14ac:dyDescent="0.2">
      <c r="A175" s="8"/>
      <c r="B175" s="8"/>
    </row>
    <row r="176" spans="1:15"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2jJ0cmbfAwe8zxp/k/JImiTPKh+l8UDnJkyCIC1ZTCRkSpS0vOwR2lwNQL5GLs+jTsUMyAkjYXQG1sJG+jv5Ow==" saltValue="LYZUk9E0LGVz97+byKbC/w==" spinCount="100000" sheet="1" objects="1" scenarios="1"/>
  <mergeCells count="5">
    <mergeCell ref="A52:B52"/>
    <mergeCell ref="A6:B6"/>
    <mergeCell ref="K2:N2"/>
    <mergeCell ref="K3:N3"/>
    <mergeCell ref="K4:N4"/>
  </mergeCells>
  <phoneticPr fontId="0" type="noConversion"/>
  <printOptions horizontalCentered="1"/>
  <pageMargins left="0.4" right="0.33" top="0.56999999999999995" bottom="0.39" header="0.28000000000000003" footer="0.16"/>
  <pageSetup scale="43" orientation="landscape" r:id="rId1"/>
  <headerFooter alignWithMargins="0">
    <oddFooter xml:space="preserve">&amp;R
</oddFooter>
  </headerFooter>
  <ignoredErrors>
    <ignoredError sqref="A57:B57" formulaRange="1"/>
    <ignoredError sqref="F76 O52 J76 O75:O7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T74"/>
  <sheetViews>
    <sheetView topLeftCell="A5" zoomScale="70" zoomScaleNormal="70" workbookViewId="0">
      <selection activeCell="E24" sqref="E24 E21"/>
    </sheetView>
  </sheetViews>
  <sheetFormatPr defaultColWidth="9.28515625" defaultRowHeight="12.75" x14ac:dyDescent="0.2"/>
  <cols>
    <col min="1" max="1" width="22.42578125" style="22" customWidth="1"/>
    <col min="2" max="2" width="39.42578125" style="22" customWidth="1"/>
    <col min="3" max="3" width="17.42578125" customWidth="1"/>
    <col min="4" max="4" width="15.42578125" style="26" customWidth="1"/>
    <col min="5" max="13" width="10.5703125" style="22" customWidth="1"/>
    <col min="14" max="21" width="10.5703125" style="26" customWidth="1"/>
    <col min="22" max="23" width="10.5703125" style="129" customWidth="1"/>
    <col min="24" max="34" width="10.5703125" style="132" customWidth="1"/>
    <col min="35" max="46" width="9.28515625" style="6"/>
    <col min="47" max="16384" width="9.28515625" style="25"/>
  </cols>
  <sheetData>
    <row r="1" spans="1:46" s="54" customFormat="1" ht="24" customHeight="1" x14ac:dyDescent="0.2">
      <c r="A1" s="348" t="s">
        <v>158</v>
      </c>
      <c r="B1" s="393"/>
      <c r="C1" s="394"/>
      <c r="D1" s="393"/>
      <c r="E1" s="354" t="str">
        <f>'SCC List'!A2</f>
        <v>(Rev.26, January 2025)</v>
      </c>
      <c r="F1" s="205"/>
      <c r="G1" s="206"/>
      <c r="H1" s="206"/>
      <c r="I1" s="204"/>
      <c r="J1" s="205"/>
      <c r="K1" s="205"/>
      <c r="L1" s="205"/>
      <c r="M1" s="205"/>
      <c r="N1" s="205"/>
      <c r="O1" s="204"/>
      <c r="P1" s="205"/>
      <c r="Q1" s="205"/>
      <c r="R1" s="205"/>
      <c r="S1" s="205"/>
      <c r="T1" s="205"/>
      <c r="U1" s="205"/>
      <c r="V1" s="206"/>
      <c r="W1" s="206"/>
      <c r="X1" s="207"/>
      <c r="Y1" s="207"/>
      <c r="Z1" s="207"/>
      <c r="AA1" s="207"/>
      <c r="AB1" s="207"/>
      <c r="AC1" s="207"/>
      <c r="AD1" s="207"/>
      <c r="AE1" s="207"/>
      <c r="AF1" s="207"/>
      <c r="AG1" s="207"/>
      <c r="AH1" s="207"/>
      <c r="AI1" s="134"/>
      <c r="AJ1" s="134"/>
      <c r="AK1" s="134"/>
      <c r="AL1" s="134"/>
      <c r="AM1" s="134"/>
      <c r="AN1" s="134"/>
      <c r="AO1" s="134"/>
      <c r="AP1" s="134"/>
      <c r="AQ1" s="134"/>
      <c r="AR1" s="134"/>
      <c r="AS1" s="134"/>
      <c r="AT1" s="134"/>
    </row>
    <row r="2" spans="1:46" s="54" customFormat="1" ht="24" customHeight="1" x14ac:dyDescent="0.2">
      <c r="A2" s="395" t="str">
        <f>'Build Main'!A2</f>
        <v xml:space="preserve">Insert Project Sponsor's Name here </v>
      </c>
      <c r="B2" s="396"/>
      <c r="C2" s="397"/>
      <c r="D2" s="398"/>
      <c r="E2" s="399">
        <f ca="1">'Build Main'!O2</f>
        <v>45671.660289814812</v>
      </c>
      <c r="F2" s="208"/>
      <c r="G2" s="134"/>
      <c r="H2" s="209"/>
      <c r="I2" s="210"/>
      <c r="J2" s="210"/>
      <c r="K2" s="210"/>
      <c r="L2" s="210"/>
      <c r="M2" s="210"/>
      <c r="N2" s="210"/>
      <c r="O2" s="210"/>
      <c r="P2" s="210"/>
      <c r="Q2" s="210"/>
      <c r="R2" s="210"/>
      <c r="S2" s="210"/>
      <c r="T2" s="210"/>
      <c r="U2" s="210"/>
      <c r="V2" s="211"/>
      <c r="W2" s="211"/>
      <c r="X2" s="210"/>
      <c r="Y2" s="210"/>
      <c r="Z2" s="210"/>
      <c r="AA2" s="210"/>
      <c r="AB2" s="210"/>
      <c r="AC2" s="210"/>
      <c r="AD2" s="210"/>
      <c r="AE2" s="210"/>
      <c r="AF2" s="210"/>
      <c r="AG2" s="210"/>
      <c r="AH2" s="210"/>
      <c r="AI2" s="134"/>
      <c r="AJ2" s="134"/>
      <c r="AK2" s="134"/>
      <c r="AL2" s="134"/>
      <c r="AM2" s="134"/>
      <c r="AN2" s="134"/>
      <c r="AO2" s="134"/>
      <c r="AP2" s="134"/>
      <c r="AQ2" s="134"/>
      <c r="AR2" s="134"/>
      <c r="AS2" s="134"/>
      <c r="AT2" s="134"/>
    </row>
    <row r="3" spans="1:46" s="54" customFormat="1" ht="24" customHeight="1" x14ac:dyDescent="0.2">
      <c r="A3" s="395" t="str">
        <f>'Build Main'!A3</f>
        <v>Insert Project Name and Location</v>
      </c>
      <c r="B3" s="396"/>
      <c r="C3" s="400"/>
      <c r="D3" s="396"/>
      <c r="E3" s="401">
        <f>'Build Main'!O3</f>
        <v>2025</v>
      </c>
      <c r="F3" s="212"/>
      <c r="G3" s="209"/>
      <c r="H3" s="209"/>
      <c r="I3" s="209"/>
      <c r="J3" s="209"/>
      <c r="K3" s="209"/>
      <c r="L3" s="209"/>
      <c r="M3" s="209"/>
      <c r="N3" s="209"/>
      <c r="O3" s="209"/>
      <c r="P3" s="209"/>
      <c r="Q3" s="209"/>
      <c r="R3" s="209"/>
      <c r="S3" s="209"/>
      <c r="T3" s="209"/>
      <c r="U3" s="209"/>
      <c r="V3" s="213"/>
      <c r="W3" s="213"/>
      <c r="X3" s="214"/>
      <c r="Y3" s="214"/>
      <c r="Z3" s="214"/>
      <c r="AA3" s="214"/>
      <c r="AB3" s="214"/>
      <c r="AC3" s="214"/>
      <c r="AD3" s="214"/>
      <c r="AE3" s="214"/>
      <c r="AF3" s="214"/>
      <c r="AG3" s="214"/>
      <c r="AH3" s="214"/>
      <c r="AI3" s="134"/>
      <c r="AJ3" s="134"/>
      <c r="AK3" s="134"/>
      <c r="AL3" s="134"/>
      <c r="AM3" s="134"/>
      <c r="AN3" s="134"/>
      <c r="AO3" s="134"/>
      <c r="AP3" s="134"/>
      <c r="AQ3" s="134"/>
      <c r="AR3" s="134"/>
      <c r="AS3" s="134"/>
      <c r="AT3" s="134"/>
    </row>
    <row r="4" spans="1:46" s="54" customFormat="1" ht="24" customHeight="1" x14ac:dyDescent="0.2">
      <c r="A4" s="402" t="str">
        <f>'Build Main'!A4</f>
        <v xml:space="preserve">Insert Current Phase (e.g. Applic. for FFGA, Construction, Rev Ops) </v>
      </c>
      <c r="B4" s="403"/>
      <c r="C4" s="404"/>
      <c r="D4" s="405"/>
      <c r="E4" s="406">
        <f>'Build Main'!O4</f>
        <v>2040</v>
      </c>
      <c r="F4" s="215"/>
      <c r="G4" s="158"/>
      <c r="H4" s="158"/>
      <c r="I4" s="158"/>
      <c r="J4" s="158"/>
      <c r="K4" s="158"/>
      <c r="L4" s="158"/>
      <c r="M4" s="158"/>
      <c r="N4" s="158"/>
      <c r="O4" s="158"/>
      <c r="P4" s="158"/>
      <c r="Q4" s="158"/>
      <c r="R4" s="158"/>
      <c r="S4" s="158"/>
      <c r="T4" s="158"/>
      <c r="U4" s="158"/>
      <c r="V4" s="156"/>
      <c r="W4" s="213"/>
      <c r="X4" s="214"/>
      <c r="Y4" s="216"/>
      <c r="Z4" s="216"/>
      <c r="AA4" s="216"/>
      <c r="AB4" s="216"/>
      <c r="AC4" s="216"/>
      <c r="AD4" s="216"/>
      <c r="AE4" s="216"/>
      <c r="AF4" s="216"/>
      <c r="AG4" s="216"/>
      <c r="AH4" s="216"/>
      <c r="AI4" s="134"/>
      <c r="AJ4" s="134"/>
      <c r="AK4" s="134"/>
      <c r="AL4" s="134"/>
      <c r="AM4" s="134"/>
      <c r="AN4" s="134"/>
      <c r="AO4" s="134"/>
      <c r="AP4" s="134"/>
      <c r="AQ4" s="134"/>
      <c r="AR4" s="134"/>
      <c r="AS4" s="134"/>
      <c r="AT4" s="134"/>
    </row>
    <row r="5" spans="1:46" s="50" customFormat="1" ht="6" customHeight="1" x14ac:dyDescent="0.2">
      <c r="A5" s="133"/>
      <c r="B5" s="74"/>
      <c r="C5" s="74"/>
      <c r="D5" s="217"/>
      <c r="E5" s="74"/>
      <c r="F5" s="74"/>
      <c r="G5" s="74"/>
      <c r="H5" s="74"/>
      <c r="I5" s="217"/>
      <c r="J5" s="217"/>
      <c r="K5" s="217"/>
      <c r="L5" s="217"/>
      <c r="M5" s="217"/>
      <c r="N5" s="217"/>
      <c r="O5" s="217"/>
      <c r="P5" s="217"/>
      <c r="Q5" s="217"/>
      <c r="R5" s="217"/>
      <c r="S5" s="217"/>
      <c r="T5" s="217"/>
      <c r="U5" s="217"/>
      <c r="V5" s="218"/>
      <c r="W5" s="219"/>
      <c r="X5" s="220"/>
      <c r="Y5" s="221"/>
      <c r="Z5" s="221"/>
      <c r="AA5" s="221"/>
      <c r="AB5" s="221"/>
      <c r="AC5" s="221"/>
      <c r="AD5" s="221"/>
      <c r="AE5" s="221"/>
      <c r="AF5" s="221"/>
      <c r="AG5" s="221"/>
      <c r="AH5" s="221"/>
      <c r="AI5" s="852"/>
      <c r="AJ5" s="274"/>
      <c r="AK5" s="274"/>
      <c r="AL5" s="274"/>
      <c r="AM5" s="274"/>
      <c r="AN5" s="274"/>
      <c r="AO5" s="74"/>
      <c r="AP5" s="74"/>
      <c r="AQ5" s="74"/>
      <c r="AR5" s="74"/>
      <c r="AS5" s="74"/>
      <c r="AT5" s="74"/>
    </row>
    <row r="6" spans="1:46" s="53" customFormat="1" ht="24" customHeight="1" x14ac:dyDescent="0.2">
      <c r="A6" s="948"/>
      <c r="B6" s="949"/>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853"/>
      <c r="AK6" s="853"/>
      <c r="AL6" s="853"/>
      <c r="AM6" s="853"/>
      <c r="AN6" s="853"/>
      <c r="AO6" s="8"/>
      <c r="AP6" s="8"/>
      <c r="AQ6" s="8"/>
      <c r="AR6" s="8"/>
      <c r="AS6" s="8"/>
      <c r="AT6" s="8"/>
    </row>
    <row r="7" spans="1:46" s="53" customFormat="1" ht="42.75" x14ac:dyDescent="0.2">
      <c r="A7" s="407" t="s">
        <v>101</v>
      </c>
      <c r="B7" s="408"/>
      <c r="C7" s="409" t="s">
        <v>249</v>
      </c>
      <c r="D7" s="409" t="s">
        <v>250</v>
      </c>
      <c r="E7" s="428">
        <v>2012</v>
      </c>
      <c r="F7" s="409">
        <f>E7+1</f>
        <v>2013</v>
      </c>
      <c r="G7" s="409">
        <f t="shared" ref="G7:AI7" si="0">F7+1</f>
        <v>2014</v>
      </c>
      <c r="H7" s="409">
        <f t="shared" si="0"/>
        <v>2015</v>
      </c>
      <c r="I7" s="409">
        <f t="shared" si="0"/>
        <v>2016</v>
      </c>
      <c r="J7" s="409">
        <f t="shared" si="0"/>
        <v>2017</v>
      </c>
      <c r="K7" s="409">
        <f t="shared" si="0"/>
        <v>2018</v>
      </c>
      <c r="L7" s="409">
        <f t="shared" si="0"/>
        <v>2019</v>
      </c>
      <c r="M7" s="409">
        <f t="shared" si="0"/>
        <v>2020</v>
      </c>
      <c r="N7" s="409">
        <f t="shared" si="0"/>
        <v>2021</v>
      </c>
      <c r="O7" s="409">
        <f t="shared" si="0"/>
        <v>2022</v>
      </c>
      <c r="P7" s="409">
        <f t="shared" si="0"/>
        <v>2023</v>
      </c>
      <c r="Q7" s="409">
        <f t="shared" si="0"/>
        <v>2024</v>
      </c>
      <c r="R7" s="409">
        <f t="shared" si="0"/>
        <v>2025</v>
      </c>
      <c r="S7" s="409">
        <f t="shared" si="0"/>
        <v>2026</v>
      </c>
      <c r="T7" s="409">
        <f t="shared" si="0"/>
        <v>2027</v>
      </c>
      <c r="U7" s="409">
        <f t="shared" si="0"/>
        <v>2028</v>
      </c>
      <c r="V7" s="409">
        <f t="shared" si="0"/>
        <v>2029</v>
      </c>
      <c r="W7" s="409">
        <f t="shared" si="0"/>
        <v>2030</v>
      </c>
      <c r="X7" s="409">
        <f t="shared" si="0"/>
        <v>2031</v>
      </c>
      <c r="Y7" s="409">
        <f t="shared" si="0"/>
        <v>2032</v>
      </c>
      <c r="Z7" s="409">
        <f t="shared" si="0"/>
        <v>2033</v>
      </c>
      <c r="AA7" s="409">
        <f t="shared" si="0"/>
        <v>2034</v>
      </c>
      <c r="AB7" s="409">
        <f t="shared" si="0"/>
        <v>2035</v>
      </c>
      <c r="AC7" s="409">
        <f t="shared" si="0"/>
        <v>2036</v>
      </c>
      <c r="AD7" s="409">
        <f t="shared" si="0"/>
        <v>2037</v>
      </c>
      <c r="AE7" s="409">
        <f t="shared" si="0"/>
        <v>2038</v>
      </c>
      <c r="AF7" s="409">
        <f t="shared" si="0"/>
        <v>2039</v>
      </c>
      <c r="AG7" s="409">
        <f t="shared" si="0"/>
        <v>2040</v>
      </c>
      <c r="AH7" s="409">
        <f t="shared" si="0"/>
        <v>2041</v>
      </c>
      <c r="AI7" s="409">
        <f t="shared" si="0"/>
        <v>2042</v>
      </c>
      <c r="AJ7" s="409">
        <f t="shared" ref="AJ7" si="1">AI7+1</f>
        <v>2043</v>
      </c>
      <c r="AK7" s="409">
        <f t="shared" ref="AK7" si="2">AJ7+1</f>
        <v>2044</v>
      </c>
      <c r="AL7" s="409">
        <f t="shared" ref="AL7" si="3">AK7+1</f>
        <v>2045</v>
      </c>
      <c r="AM7" s="409">
        <f t="shared" ref="AM7" si="4">AL7+1</f>
        <v>2046</v>
      </c>
      <c r="AN7" s="409">
        <f t="shared" ref="AN7" si="5">AM7+1</f>
        <v>2047</v>
      </c>
      <c r="AO7" s="8"/>
      <c r="AP7" s="8"/>
      <c r="AQ7" s="8"/>
      <c r="AR7" s="8"/>
      <c r="AS7" s="8"/>
      <c r="AT7" s="8"/>
    </row>
    <row r="8" spans="1:46" s="53" customFormat="1" ht="14.25" x14ac:dyDescent="0.2">
      <c r="A8" s="942" t="str">
        <f>'SCC List'!A3</f>
        <v>10 GUIDEWAY &amp; TRACK ELEMENTS (route miles)</v>
      </c>
      <c r="B8" s="943"/>
      <c r="C8" s="410">
        <f>'Build Main'!F7</f>
        <v>0</v>
      </c>
      <c r="D8" s="411">
        <f>SUM(E8:AN8)</f>
        <v>0</v>
      </c>
      <c r="E8" s="410">
        <f t="shared" ref="E8:H9" si="6">SUM(E24*E$21)</f>
        <v>0</v>
      </c>
      <c r="F8" s="410">
        <f t="shared" si="6"/>
        <v>0</v>
      </c>
      <c r="G8" s="410">
        <f t="shared" si="6"/>
        <v>0</v>
      </c>
      <c r="H8" s="410">
        <f t="shared" si="6"/>
        <v>0</v>
      </c>
      <c r="I8" s="410">
        <f t="shared" ref="I8:N9" si="7">SUM(I24*I$21)</f>
        <v>0</v>
      </c>
      <c r="J8" s="410">
        <f t="shared" si="7"/>
        <v>0</v>
      </c>
      <c r="K8" s="410">
        <f t="shared" si="7"/>
        <v>0</v>
      </c>
      <c r="L8" s="410">
        <f t="shared" si="7"/>
        <v>0</v>
      </c>
      <c r="M8" s="410">
        <f t="shared" si="7"/>
        <v>0</v>
      </c>
      <c r="N8" s="410">
        <f t="shared" si="7"/>
        <v>0</v>
      </c>
      <c r="O8" s="410">
        <f t="shared" ref="O8:P16" si="8">SUM(O24*O$21)</f>
        <v>0</v>
      </c>
      <c r="P8" s="410">
        <f t="shared" si="8"/>
        <v>0</v>
      </c>
      <c r="Q8" s="410">
        <f t="shared" ref="Q8" si="9">SUM(Q24*Q$21)</f>
        <v>0</v>
      </c>
      <c r="R8" s="184"/>
      <c r="S8" s="184"/>
      <c r="T8" s="184"/>
      <c r="U8" s="184"/>
      <c r="V8" s="184"/>
      <c r="W8" s="184"/>
      <c r="X8" s="184"/>
      <c r="Y8" s="184"/>
      <c r="Z8" s="184"/>
      <c r="AA8" s="184"/>
      <c r="AB8" s="184"/>
      <c r="AC8" s="184"/>
      <c r="AD8" s="184"/>
      <c r="AE8" s="184"/>
      <c r="AF8" s="184"/>
      <c r="AG8" s="184"/>
      <c r="AH8" s="184"/>
      <c r="AI8" s="184"/>
      <c r="AJ8" s="184"/>
      <c r="AK8" s="184"/>
      <c r="AL8" s="184"/>
      <c r="AM8" s="184"/>
      <c r="AN8" s="184"/>
      <c r="AO8" s="8"/>
      <c r="AP8" s="8"/>
      <c r="AQ8" s="8"/>
      <c r="AR8" s="8"/>
      <c r="AS8" s="8"/>
      <c r="AT8" s="8"/>
    </row>
    <row r="9" spans="1:46" s="53" customFormat="1" ht="14.25" x14ac:dyDescent="0.2">
      <c r="A9" s="942" t="str">
        <f>'SCC List'!A17</f>
        <v>20 STATIONS, STOPS, TERMINALS, INTERMODAL (number)</v>
      </c>
      <c r="B9" s="943"/>
      <c r="C9" s="410">
        <f>'Build Main'!F21</f>
        <v>0</v>
      </c>
      <c r="D9" s="411">
        <f>SUM(E9:AN9)</f>
        <v>0</v>
      </c>
      <c r="E9" s="410">
        <f t="shared" si="6"/>
        <v>0</v>
      </c>
      <c r="F9" s="410">
        <f t="shared" si="6"/>
        <v>0</v>
      </c>
      <c r="G9" s="410">
        <f t="shared" si="6"/>
        <v>0</v>
      </c>
      <c r="H9" s="410">
        <f t="shared" si="6"/>
        <v>0</v>
      </c>
      <c r="I9" s="410">
        <f t="shared" si="7"/>
        <v>0</v>
      </c>
      <c r="J9" s="410">
        <f t="shared" si="7"/>
        <v>0</v>
      </c>
      <c r="K9" s="410">
        <f t="shared" si="7"/>
        <v>0</v>
      </c>
      <c r="L9" s="410">
        <f t="shared" si="7"/>
        <v>0</v>
      </c>
      <c r="M9" s="410">
        <f t="shared" si="7"/>
        <v>0</v>
      </c>
      <c r="N9" s="410">
        <f t="shared" si="7"/>
        <v>0</v>
      </c>
      <c r="O9" s="410">
        <f t="shared" si="8"/>
        <v>0</v>
      </c>
      <c r="P9" s="410">
        <f t="shared" si="8"/>
        <v>0</v>
      </c>
      <c r="Q9" s="410">
        <f t="shared" ref="Q9" si="10">SUM(Q25*Q$21)</f>
        <v>0</v>
      </c>
      <c r="R9" s="184"/>
      <c r="S9" s="184"/>
      <c r="T9" s="184"/>
      <c r="U9" s="184"/>
      <c r="V9" s="184"/>
      <c r="W9" s="184"/>
      <c r="X9" s="184"/>
      <c r="Y9" s="184"/>
      <c r="Z9" s="184"/>
      <c r="AA9" s="184"/>
      <c r="AB9" s="184"/>
      <c r="AC9" s="184"/>
      <c r="AD9" s="184"/>
      <c r="AE9" s="184"/>
      <c r="AF9" s="184"/>
      <c r="AG9" s="184"/>
      <c r="AH9" s="184"/>
      <c r="AI9" s="184"/>
      <c r="AJ9" s="184"/>
      <c r="AK9" s="184"/>
      <c r="AL9" s="184"/>
      <c r="AM9" s="184"/>
      <c r="AN9" s="184"/>
      <c r="AO9" s="8"/>
      <c r="AP9" s="8"/>
      <c r="AQ9" s="8"/>
      <c r="AR9" s="8"/>
      <c r="AS9" s="8"/>
      <c r="AT9" s="8"/>
    </row>
    <row r="10" spans="1:46" s="53" customFormat="1" ht="14.25" x14ac:dyDescent="0.2">
      <c r="A10" s="942" t="str">
        <f>'SCC List'!A25</f>
        <v>30 SUPPORT FACILITIES: YARDS, SHOPS, ADMIN. BLDGS</v>
      </c>
      <c r="B10" s="943"/>
      <c r="C10" s="410">
        <f>'Build Main'!F29</f>
        <v>0</v>
      </c>
      <c r="D10" s="411">
        <f>SUM(E10:AN10)</f>
        <v>0</v>
      </c>
      <c r="E10" s="410">
        <f t="shared" ref="E10:I16" si="11">SUM(E26*E$21)</f>
        <v>0</v>
      </c>
      <c r="F10" s="410">
        <f t="shared" si="11"/>
        <v>0</v>
      </c>
      <c r="G10" s="410">
        <f t="shared" si="11"/>
        <v>0</v>
      </c>
      <c r="H10" s="410">
        <f t="shared" si="11"/>
        <v>0</v>
      </c>
      <c r="I10" s="410">
        <f t="shared" si="11"/>
        <v>0</v>
      </c>
      <c r="J10" s="410">
        <f t="shared" ref="J10:N16" si="12">SUM(J26*J$21)</f>
        <v>0</v>
      </c>
      <c r="K10" s="410">
        <f t="shared" si="12"/>
        <v>0</v>
      </c>
      <c r="L10" s="410">
        <f t="shared" si="12"/>
        <v>0</v>
      </c>
      <c r="M10" s="410">
        <f t="shared" si="12"/>
        <v>0</v>
      </c>
      <c r="N10" s="410">
        <f t="shared" si="12"/>
        <v>0</v>
      </c>
      <c r="O10" s="410">
        <f t="shared" si="8"/>
        <v>0</v>
      </c>
      <c r="P10" s="410">
        <f t="shared" si="8"/>
        <v>0</v>
      </c>
      <c r="Q10" s="410">
        <f t="shared" ref="Q10" si="13">SUM(Q26*Q$21)</f>
        <v>0</v>
      </c>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8"/>
      <c r="AP10" s="8"/>
      <c r="AQ10" s="8"/>
      <c r="AR10" s="8"/>
      <c r="AS10" s="8"/>
      <c r="AT10" s="8"/>
    </row>
    <row r="11" spans="1:46" s="53" customFormat="1" ht="14.25" x14ac:dyDescent="0.2">
      <c r="A11" s="942" t="str">
        <f>'SCC List'!A31</f>
        <v>40 SITEWORK &amp; SPECIAL CONDITIONS</v>
      </c>
      <c r="B11" s="943"/>
      <c r="C11" s="410">
        <f>'Build Main'!F35</f>
        <v>0</v>
      </c>
      <c r="D11" s="411">
        <f t="shared" ref="D11:D16" si="14">SUM(E11:AN11)</f>
        <v>0</v>
      </c>
      <c r="E11" s="410">
        <f t="shared" si="11"/>
        <v>0</v>
      </c>
      <c r="F11" s="410">
        <f t="shared" si="11"/>
        <v>0</v>
      </c>
      <c r="G11" s="410">
        <f t="shared" si="11"/>
        <v>0</v>
      </c>
      <c r="H11" s="410">
        <f t="shared" si="11"/>
        <v>0</v>
      </c>
      <c r="I11" s="410">
        <f t="shared" si="11"/>
        <v>0</v>
      </c>
      <c r="J11" s="410">
        <f t="shared" si="12"/>
        <v>0</v>
      </c>
      <c r="K11" s="410">
        <f t="shared" si="12"/>
        <v>0</v>
      </c>
      <c r="L11" s="410">
        <f>SUM(L27*L$21)</f>
        <v>0</v>
      </c>
      <c r="M11" s="410">
        <f t="shared" si="12"/>
        <v>0</v>
      </c>
      <c r="N11" s="410">
        <f>SUM(N27*N$21)</f>
        <v>0</v>
      </c>
      <c r="O11" s="410">
        <f t="shared" si="8"/>
        <v>0</v>
      </c>
      <c r="P11" s="410">
        <f t="shared" si="8"/>
        <v>0</v>
      </c>
      <c r="Q11" s="410">
        <f t="shared" ref="Q11" si="15">SUM(Q27*Q$21)</f>
        <v>0</v>
      </c>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8"/>
      <c r="AP11" s="8"/>
      <c r="AQ11" s="8"/>
      <c r="AR11" s="8"/>
      <c r="AS11" s="8"/>
      <c r="AT11" s="8"/>
    </row>
    <row r="12" spans="1:46" s="53" customFormat="1" ht="14.25" x14ac:dyDescent="0.2">
      <c r="A12" s="942" t="str">
        <f>'SCC List'!A40</f>
        <v>50  SYSTEMS</v>
      </c>
      <c r="B12" s="943"/>
      <c r="C12" s="410">
        <f>'Build Main'!F44</f>
        <v>0</v>
      </c>
      <c r="D12" s="411">
        <f t="shared" si="14"/>
        <v>0</v>
      </c>
      <c r="E12" s="410">
        <f>SUM(E28*E$21)</f>
        <v>0</v>
      </c>
      <c r="F12" s="410">
        <f t="shared" si="11"/>
        <v>0</v>
      </c>
      <c r="G12" s="410">
        <f t="shared" si="11"/>
        <v>0</v>
      </c>
      <c r="H12" s="410">
        <f t="shared" si="11"/>
        <v>0</v>
      </c>
      <c r="I12" s="410">
        <f t="shared" si="11"/>
        <v>0</v>
      </c>
      <c r="J12" s="410">
        <f t="shared" si="12"/>
        <v>0</v>
      </c>
      <c r="K12" s="410">
        <f t="shared" si="12"/>
        <v>0</v>
      </c>
      <c r="L12" s="410">
        <f t="shared" si="12"/>
        <v>0</v>
      </c>
      <c r="M12" s="410">
        <f t="shared" si="12"/>
        <v>0</v>
      </c>
      <c r="N12" s="410">
        <f t="shared" si="12"/>
        <v>0</v>
      </c>
      <c r="O12" s="410">
        <f t="shared" si="8"/>
        <v>0</v>
      </c>
      <c r="P12" s="410">
        <f t="shared" si="8"/>
        <v>0</v>
      </c>
      <c r="Q12" s="410">
        <f t="shared" ref="Q12" si="16">SUM(Q28*Q$21)</f>
        <v>0</v>
      </c>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8"/>
      <c r="AP12" s="8"/>
      <c r="AQ12" s="8"/>
      <c r="AR12" s="8"/>
      <c r="AS12" s="8"/>
      <c r="AT12" s="8"/>
    </row>
    <row r="13" spans="1:46" s="53" customFormat="1" ht="14.25" x14ac:dyDescent="0.2">
      <c r="A13" s="942" t="str">
        <f>'SCC List'!A48:B48</f>
        <v>60 ROW, LAND, EXISTING IMPROVEMENTS</v>
      </c>
      <c r="B13" s="943"/>
      <c r="C13" s="410">
        <f>'Build Main'!F53</f>
        <v>0</v>
      </c>
      <c r="D13" s="411">
        <f t="shared" si="14"/>
        <v>0</v>
      </c>
      <c r="E13" s="410">
        <f t="shared" si="11"/>
        <v>0</v>
      </c>
      <c r="F13" s="410">
        <f t="shared" si="11"/>
        <v>0</v>
      </c>
      <c r="G13" s="410">
        <f t="shared" si="11"/>
        <v>0</v>
      </c>
      <c r="H13" s="410">
        <f t="shared" si="11"/>
        <v>0</v>
      </c>
      <c r="I13" s="410">
        <f t="shared" si="11"/>
        <v>0</v>
      </c>
      <c r="J13" s="410">
        <f t="shared" si="12"/>
        <v>0</v>
      </c>
      <c r="K13" s="410">
        <f t="shared" si="12"/>
        <v>0</v>
      </c>
      <c r="L13" s="410">
        <f t="shared" si="12"/>
        <v>0</v>
      </c>
      <c r="M13" s="410">
        <f t="shared" si="12"/>
        <v>0</v>
      </c>
      <c r="N13" s="410">
        <f t="shared" si="12"/>
        <v>0</v>
      </c>
      <c r="O13" s="410">
        <f t="shared" si="8"/>
        <v>0</v>
      </c>
      <c r="P13" s="410">
        <f t="shared" si="8"/>
        <v>0</v>
      </c>
      <c r="Q13" s="410">
        <f t="shared" ref="Q13" si="17">SUM(Q29*Q$21)</f>
        <v>0</v>
      </c>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8"/>
      <c r="AP13" s="8"/>
      <c r="AQ13" s="8"/>
      <c r="AR13" s="8"/>
      <c r="AS13" s="8"/>
      <c r="AT13" s="8"/>
    </row>
    <row r="14" spans="1:46" s="53" customFormat="1" ht="14.25" x14ac:dyDescent="0.2">
      <c r="A14" s="942" t="str">
        <f>'SCC List'!A51</f>
        <v>70 VEHICLES (number)</v>
      </c>
      <c r="B14" s="943"/>
      <c r="C14" s="410">
        <f>'Build Main'!F56</f>
        <v>0</v>
      </c>
      <c r="D14" s="411">
        <f t="shared" si="14"/>
        <v>0</v>
      </c>
      <c r="E14" s="410">
        <f t="shared" si="11"/>
        <v>0</v>
      </c>
      <c r="F14" s="410">
        <f>SUM(F30*F$21)</f>
        <v>0</v>
      </c>
      <c r="G14" s="410">
        <f t="shared" si="11"/>
        <v>0</v>
      </c>
      <c r="H14" s="410">
        <f t="shared" si="11"/>
        <v>0</v>
      </c>
      <c r="I14" s="410">
        <f t="shared" si="11"/>
        <v>0</v>
      </c>
      <c r="J14" s="410">
        <f t="shared" si="12"/>
        <v>0</v>
      </c>
      <c r="K14" s="410">
        <f t="shared" si="12"/>
        <v>0</v>
      </c>
      <c r="L14" s="410">
        <f t="shared" si="12"/>
        <v>0</v>
      </c>
      <c r="M14" s="410">
        <f t="shared" si="12"/>
        <v>0</v>
      </c>
      <c r="N14" s="410">
        <f t="shared" si="12"/>
        <v>0</v>
      </c>
      <c r="O14" s="410">
        <f t="shared" si="8"/>
        <v>0</v>
      </c>
      <c r="P14" s="410">
        <f t="shared" si="8"/>
        <v>0</v>
      </c>
      <c r="Q14" s="410">
        <f t="shared" ref="Q14" si="18">SUM(Q30*Q$21)</f>
        <v>0</v>
      </c>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8"/>
      <c r="AP14" s="8"/>
      <c r="AQ14" s="8"/>
      <c r="AR14" s="8"/>
      <c r="AS14" s="8"/>
      <c r="AT14" s="8"/>
    </row>
    <row r="15" spans="1:46" s="53" customFormat="1" ht="14.25" x14ac:dyDescent="0.2">
      <c r="A15" s="942" t="str">
        <f>'SCC List'!A59:B59</f>
        <v>80 PROFESSIONAL SERVICES (applies to Cats. 10-50)</v>
      </c>
      <c r="B15" s="943"/>
      <c r="C15" s="410">
        <f>'Build Main'!F64</f>
        <v>0</v>
      </c>
      <c r="D15" s="411">
        <f t="shared" si="14"/>
        <v>0</v>
      </c>
      <c r="E15" s="410">
        <f t="shared" si="11"/>
        <v>0</v>
      </c>
      <c r="F15" s="410">
        <f>SUM(F31*F$21)</f>
        <v>0</v>
      </c>
      <c r="G15" s="410">
        <f t="shared" si="11"/>
        <v>0</v>
      </c>
      <c r="H15" s="410">
        <f>SUM(H31*H$21)</f>
        <v>0</v>
      </c>
      <c r="I15" s="410">
        <f t="shared" si="11"/>
        <v>0</v>
      </c>
      <c r="J15" s="410">
        <f t="shared" si="12"/>
        <v>0</v>
      </c>
      <c r="K15" s="410">
        <f t="shared" si="12"/>
        <v>0</v>
      </c>
      <c r="L15" s="410">
        <f t="shared" si="12"/>
        <v>0</v>
      </c>
      <c r="M15" s="410">
        <f t="shared" si="12"/>
        <v>0</v>
      </c>
      <c r="N15" s="410">
        <f t="shared" si="12"/>
        <v>0</v>
      </c>
      <c r="O15" s="410">
        <f t="shared" si="8"/>
        <v>0</v>
      </c>
      <c r="P15" s="410">
        <f t="shared" si="8"/>
        <v>0</v>
      </c>
      <c r="Q15" s="410">
        <f t="shared" ref="Q15" si="19">SUM(Q31*Q$21)</f>
        <v>0</v>
      </c>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8"/>
      <c r="AP15" s="8"/>
      <c r="AQ15" s="8"/>
      <c r="AR15" s="8"/>
      <c r="AS15" s="8"/>
      <c r="AT15" s="8"/>
    </row>
    <row r="16" spans="1:46" s="53" customFormat="1" ht="14.25" x14ac:dyDescent="0.2">
      <c r="A16" s="942" t="str">
        <f>'SCC List'!A68</f>
        <v>90 UNALLOCATED CONTINGENCY</v>
      </c>
      <c r="B16" s="943"/>
      <c r="C16" s="410">
        <f>'Build Main'!F74</f>
        <v>0</v>
      </c>
      <c r="D16" s="411">
        <f t="shared" si="14"/>
        <v>0</v>
      </c>
      <c r="E16" s="410">
        <f t="shared" si="11"/>
        <v>0</v>
      </c>
      <c r="F16" s="410">
        <f t="shared" si="11"/>
        <v>0</v>
      </c>
      <c r="G16" s="410">
        <f t="shared" si="11"/>
        <v>0</v>
      </c>
      <c r="H16" s="410">
        <f t="shared" si="11"/>
        <v>0</v>
      </c>
      <c r="I16" s="410">
        <f t="shared" si="11"/>
        <v>0</v>
      </c>
      <c r="J16" s="410">
        <f t="shared" si="12"/>
        <v>0</v>
      </c>
      <c r="K16" s="410">
        <f t="shared" si="12"/>
        <v>0</v>
      </c>
      <c r="L16" s="410">
        <f t="shared" si="12"/>
        <v>0</v>
      </c>
      <c r="M16" s="410">
        <f t="shared" si="12"/>
        <v>0</v>
      </c>
      <c r="N16" s="410">
        <f>SUM(N32*N$21)</f>
        <v>0</v>
      </c>
      <c r="O16" s="410">
        <f t="shared" si="8"/>
        <v>0</v>
      </c>
      <c r="P16" s="410">
        <f t="shared" si="8"/>
        <v>0</v>
      </c>
      <c r="Q16" s="410">
        <f t="shared" ref="Q16" si="20">SUM(Q32*Q$21)</f>
        <v>0</v>
      </c>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8"/>
      <c r="AP16" s="8"/>
      <c r="AQ16" s="8"/>
      <c r="AR16" s="8"/>
      <c r="AS16" s="8"/>
      <c r="AT16" s="8"/>
    </row>
    <row r="17" spans="1:46" s="53" customFormat="1" ht="14.25" x14ac:dyDescent="0.2">
      <c r="A17" s="412" t="str">
        <f>'SCC List'!A69</f>
        <v>100  FINANCE CHARGES (CC Only)</v>
      </c>
      <c r="B17" s="413"/>
      <c r="C17" s="410">
        <f>SUM(E17:AH17)</f>
        <v>0</v>
      </c>
      <c r="D17" s="411">
        <f>SUM(E17:AN17)</f>
        <v>0</v>
      </c>
      <c r="E17" s="410">
        <f t="shared" ref="E17:M17" si="21">SUM(E33*E$21)</f>
        <v>0</v>
      </c>
      <c r="F17" s="410">
        <f t="shared" si="21"/>
        <v>0</v>
      </c>
      <c r="G17" s="410">
        <f t="shared" si="21"/>
        <v>0</v>
      </c>
      <c r="H17" s="410">
        <f t="shared" si="21"/>
        <v>0</v>
      </c>
      <c r="I17" s="410">
        <f t="shared" si="21"/>
        <v>0</v>
      </c>
      <c r="J17" s="410">
        <f t="shared" si="21"/>
        <v>0</v>
      </c>
      <c r="K17" s="410">
        <f t="shared" si="21"/>
        <v>0</v>
      </c>
      <c r="L17" s="410">
        <f t="shared" si="21"/>
        <v>0</v>
      </c>
      <c r="M17" s="410">
        <f t="shared" si="21"/>
        <v>0</v>
      </c>
      <c r="N17" s="410">
        <f>SUM(N33*N$21)</f>
        <v>0</v>
      </c>
      <c r="O17" s="410">
        <f>SUM(O33*O$21)</f>
        <v>0</v>
      </c>
      <c r="P17" s="410">
        <f>SUM(P33*P$21)</f>
        <v>0</v>
      </c>
      <c r="Q17" s="410">
        <f t="shared" ref="Q17" si="22">SUM(Q33*Q$21)</f>
        <v>0</v>
      </c>
      <c r="R17" s="410">
        <f>SUM(R33/R21)</f>
        <v>0</v>
      </c>
      <c r="S17" s="410">
        <f>SUM(S33/S21)</f>
        <v>0</v>
      </c>
      <c r="T17" s="410">
        <f t="shared" ref="T17:AI17" si="23">T33/T21</f>
        <v>0</v>
      </c>
      <c r="U17" s="410">
        <f t="shared" si="23"/>
        <v>0</v>
      </c>
      <c r="V17" s="410">
        <f t="shared" si="23"/>
        <v>0</v>
      </c>
      <c r="W17" s="410">
        <f t="shared" si="23"/>
        <v>0</v>
      </c>
      <c r="X17" s="410">
        <f t="shared" si="23"/>
        <v>0</v>
      </c>
      <c r="Y17" s="410">
        <f t="shared" si="23"/>
        <v>0</v>
      </c>
      <c r="Z17" s="410">
        <f t="shared" si="23"/>
        <v>0</v>
      </c>
      <c r="AA17" s="410">
        <f t="shared" si="23"/>
        <v>0</v>
      </c>
      <c r="AB17" s="410">
        <f t="shared" si="23"/>
        <v>0</v>
      </c>
      <c r="AC17" s="410">
        <f t="shared" si="23"/>
        <v>0</v>
      </c>
      <c r="AD17" s="410">
        <f t="shared" si="23"/>
        <v>0</v>
      </c>
      <c r="AE17" s="410">
        <f t="shared" si="23"/>
        <v>0</v>
      </c>
      <c r="AF17" s="410">
        <f t="shared" si="23"/>
        <v>0</v>
      </c>
      <c r="AG17" s="410">
        <f t="shared" si="23"/>
        <v>0</v>
      </c>
      <c r="AH17" s="410">
        <f t="shared" si="23"/>
        <v>0</v>
      </c>
      <c r="AI17" s="410">
        <f t="shared" si="23"/>
        <v>0</v>
      </c>
      <c r="AJ17" s="410">
        <f t="shared" ref="AJ17:AN17" si="24">AJ33/AJ21</f>
        <v>0</v>
      </c>
      <c r="AK17" s="410">
        <f t="shared" si="24"/>
        <v>0</v>
      </c>
      <c r="AL17" s="410">
        <f t="shared" si="24"/>
        <v>0</v>
      </c>
      <c r="AM17" s="410">
        <f t="shared" si="24"/>
        <v>0</v>
      </c>
      <c r="AN17" s="410">
        <f t="shared" si="24"/>
        <v>0</v>
      </c>
      <c r="AO17" s="8"/>
      <c r="AP17" s="8"/>
      <c r="AQ17" s="8"/>
      <c r="AR17" s="8"/>
      <c r="AS17" s="8"/>
      <c r="AT17" s="8"/>
    </row>
    <row r="18" spans="1:46" s="55" customFormat="1" ht="15" x14ac:dyDescent="0.2">
      <c r="A18" s="944" t="str">
        <f>'SCC Definitions'!A76:B76</f>
        <v>Total Project Cost (10 - 100)</v>
      </c>
      <c r="B18" s="945"/>
      <c r="C18" s="414">
        <f>SUM(C8:C17)</f>
        <v>0</v>
      </c>
      <c r="D18" s="411">
        <f>SUM(D8:D17)</f>
        <v>0</v>
      </c>
      <c r="E18" s="429">
        <f t="shared" ref="E18:J18" si="25">SUM(E8:E17)</f>
        <v>0</v>
      </c>
      <c r="F18" s="429">
        <f t="shared" si="25"/>
        <v>0</v>
      </c>
      <c r="G18" s="429">
        <f t="shared" si="25"/>
        <v>0</v>
      </c>
      <c r="H18" s="429">
        <f t="shared" si="25"/>
        <v>0</v>
      </c>
      <c r="I18" s="430">
        <f>SUM(I8:I17)</f>
        <v>0</v>
      </c>
      <c r="J18" s="429">
        <f t="shared" si="25"/>
        <v>0</v>
      </c>
      <c r="K18" s="429">
        <f t="shared" ref="K18:P18" si="26">SUM(K8:K17)</f>
        <v>0</v>
      </c>
      <c r="L18" s="429">
        <f t="shared" si="26"/>
        <v>0</v>
      </c>
      <c r="M18" s="430">
        <f t="shared" si="26"/>
        <v>0</v>
      </c>
      <c r="N18" s="430">
        <f t="shared" si="26"/>
        <v>0</v>
      </c>
      <c r="O18" s="430">
        <f t="shared" si="26"/>
        <v>0</v>
      </c>
      <c r="P18" s="430">
        <f t="shared" si="26"/>
        <v>0</v>
      </c>
      <c r="Q18" s="430">
        <f t="shared" ref="Q18:AA18" si="27">SUM(Q8:Q17)</f>
        <v>0</v>
      </c>
      <c r="R18" s="430">
        <f t="shared" si="27"/>
        <v>0</v>
      </c>
      <c r="S18" s="430">
        <f t="shared" si="27"/>
        <v>0</v>
      </c>
      <c r="T18" s="430">
        <f t="shared" si="27"/>
        <v>0</v>
      </c>
      <c r="U18" s="430">
        <f t="shared" si="27"/>
        <v>0</v>
      </c>
      <c r="V18" s="430">
        <f t="shared" si="27"/>
        <v>0</v>
      </c>
      <c r="W18" s="430">
        <f t="shared" si="27"/>
        <v>0</v>
      </c>
      <c r="X18" s="430">
        <f t="shared" si="27"/>
        <v>0</v>
      </c>
      <c r="Y18" s="430">
        <f t="shared" si="27"/>
        <v>0</v>
      </c>
      <c r="Z18" s="430">
        <f t="shared" si="27"/>
        <v>0</v>
      </c>
      <c r="AA18" s="430">
        <f t="shared" si="27"/>
        <v>0</v>
      </c>
      <c r="AB18" s="430">
        <f t="shared" ref="AB18:AI18" si="28">SUM(AB8:AB17)</f>
        <v>0</v>
      </c>
      <c r="AC18" s="430">
        <f t="shared" si="28"/>
        <v>0</v>
      </c>
      <c r="AD18" s="430">
        <f t="shared" si="28"/>
        <v>0</v>
      </c>
      <c r="AE18" s="430">
        <f t="shared" si="28"/>
        <v>0</v>
      </c>
      <c r="AF18" s="430">
        <f t="shared" si="28"/>
        <v>0</v>
      </c>
      <c r="AG18" s="430">
        <f t="shared" si="28"/>
        <v>0</v>
      </c>
      <c r="AH18" s="430">
        <f t="shared" si="28"/>
        <v>0</v>
      </c>
      <c r="AI18" s="431">
        <f t="shared" si="28"/>
        <v>0</v>
      </c>
      <c r="AJ18" s="431">
        <f t="shared" ref="AJ18:AN18" si="29">SUM(AJ8:AJ17)</f>
        <v>0</v>
      </c>
      <c r="AK18" s="431">
        <f t="shared" si="29"/>
        <v>0</v>
      </c>
      <c r="AL18" s="431">
        <f t="shared" si="29"/>
        <v>0</v>
      </c>
      <c r="AM18" s="431">
        <f t="shared" si="29"/>
        <v>0</v>
      </c>
      <c r="AN18" s="431">
        <f t="shared" si="29"/>
        <v>0</v>
      </c>
      <c r="AO18" s="135"/>
      <c r="AP18" s="135"/>
      <c r="AQ18" s="135"/>
      <c r="AR18" s="135"/>
      <c r="AS18" s="135"/>
      <c r="AT18" s="135"/>
    </row>
    <row r="19" spans="1:46" s="80" customFormat="1" ht="25.5" customHeight="1" x14ac:dyDescent="0.2">
      <c r="A19" s="415"/>
      <c r="B19" s="416"/>
      <c r="C19" s="416"/>
      <c r="D19" s="417"/>
      <c r="E19" s="224"/>
      <c r="F19" s="224"/>
      <c r="G19" s="224"/>
      <c r="H19" s="224"/>
      <c r="I19" s="224"/>
      <c r="J19" s="224"/>
      <c r="K19" s="223"/>
      <c r="L19" s="223"/>
      <c r="M19" s="223"/>
      <c r="N19" s="223"/>
      <c r="O19" s="223"/>
      <c r="P19" s="223"/>
      <c r="Q19" s="223"/>
      <c r="R19" s="223"/>
      <c r="S19" s="223"/>
      <c r="T19" s="223"/>
      <c r="U19" s="223"/>
      <c r="V19" s="222"/>
      <c r="W19" s="222"/>
      <c r="X19" s="223"/>
      <c r="Y19" s="223"/>
      <c r="Z19" s="223"/>
      <c r="AA19" s="223"/>
      <c r="AB19" s="223"/>
      <c r="AC19" s="223"/>
      <c r="AD19" s="223"/>
      <c r="AE19" s="223"/>
      <c r="AF19" s="223"/>
      <c r="AG19" s="223"/>
      <c r="AH19" s="223"/>
      <c r="AI19" s="8"/>
      <c r="AJ19" s="8"/>
      <c r="AK19" s="8"/>
      <c r="AL19" s="8"/>
      <c r="AM19" s="8"/>
      <c r="AN19" s="8"/>
      <c r="AO19" s="8"/>
      <c r="AP19" s="8"/>
      <c r="AQ19" s="8"/>
      <c r="AR19" s="8"/>
      <c r="AS19" s="8"/>
      <c r="AT19" s="8"/>
    </row>
    <row r="20" spans="1:46" s="53" customFormat="1" ht="15" x14ac:dyDescent="0.2">
      <c r="A20" s="954" t="s">
        <v>72</v>
      </c>
      <c r="B20" s="955"/>
      <c r="C20" s="396"/>
      <c r="D20" s="418"/>
      <c r="E20" s="175">
        <v>0</v>
      </c>
      <c r="F20" s="175">
        <v>0</v>
      </c>
      <c r="G20" s="175">
        <v>0</v>
      </c>
      <c r="H20" s="175">
        <v>0</v>
      </c>
      <c r="I20" s="175">
        <v>0</v>
      </c>
      <c r="J20" s="175">
        <v>0</v>
      </c>
      <c r="K20" s="175">
        <v>0</v>
      </c>
      <c r="L20" s="175">
        <v>0</v>
      </c>
      <c r="M20" s="175">
        <v>0</v>
      </c>
      <c r="N20" s="175">
        <v>0</v>
      </c>
      <c r="O20" s="175">
        <v>0</v>
      </c>
      <c r="P20" s="175">
        <v>0</v>
      </c>
      <c r="Q20" s="175">
        <v>0</v>
      </c>
      <c r="R20" s="175">
        <v>0</v>
      </c>
      <c r="S20" s="175">
        <v>3.5000000000000003E-2</v>
      </c>
      <c r="T20" s="175">
        <v>3.5000000000000003E-2</v>
      </c>
      <c r="U20" s="175">
        <v>3.5000000000000003E-2</v>
      </c>
      <c r="V20" s="175">
        <f t="shared" ref="V20:AH20" si="30">+U20</f>
        <v>3.5000000000000003E-2</v>
      </c>
      <c r="W20" s="175">
        <f t="shared" si="30"/>
        <v>3.5000000000000003E-2</v>
      </c>
      <c r="X20" s="175">
        <f t="shared" si="30"/>
        <v>3.5000000000000003E-2</v>
      </c>
      <c r="Y20" s="175">
        <f t="shared" si="30"/>
        <v>3.5000000000000003E-2</v>
      </c>
      <c r="Z20" s="175">
        <f t="shared" si="30"/>
        <v>3.5000000000000003E-2</v>
      </c>
      <c r="AA20" s="175">
        <f t="shared" si="30"/>
        <v>3.5000000000000003E-2</v>
      </c>
      <c r="AB20" s="175">
        <f t="shared" si="30"/>
        <v>3.5000000000000003E-2</v>
      </c>
      <c r="AC20" s="175">
        <f t="shared" si="30"/>
        <v>3.5000000000000003E-2</v>
      </c>
      <c r="AD20" s="175">
        <f t="shared" si="30"/>
        <v>3.5000000000000003E-2</v>
      </c>
      <c r="AE20" s="175">
        <f t="shared" si="30"/>
        <v>3.5000000000000003E-2</v>
      </c>
      <c r="AF20" s="175">
        <f t="shared" si="30"/>
        <v>3.5000000000000003E-2</v>
      </c>
      <c r="AG20" s="175">
        <f t="shared" si="30"/>
        <v>3.5000000000000003E-2</v>
      </c>
      <c r="AH20" s="175">
        <f t="shared" si="30"/>
        <v>3.5000000000000003E-2</v>
      </c>
      <c r="AI20" s="432">
        <v>3.5000000000000003E-2</v>
      </c>
      <c r="AJ20" s="854">
        <f t="shared" ref="AJ20" si="31">+AI20</f>
        <v>3.5000000000000003E-2</v>
      </c>
      <c r="AK20" s="854">
        <f t="shared" ref="AK20" si="32">+AJ20</f>
        <v>3.5000000000000003E-2</v>
      </c>
      <c r="AL20" s="854">
        <f t="shared" ref="AL20" si="33">+AK20</f>
        <v>3.5000000000000003E-2</v>
      </c>
      <c r="AM20" s="854">
        <f t="shared" ref="AM20" si="34">+AL20</f>
        <v>3.5000000000000003E-2</v>
      </c>
      <c r="AN20" s="432">
        <v>1.0349999999999999</v>
      </c>
      <c r="AO20" s="8"/>
      <c r="AP20" s="8"/>
      <c r="AQ20" s="8"/>
      <c r="AR20" s="8"/>
      <c r="AS20" s="8"/>
      <c r="AT20" s="8"/>
    </row>
    <row r="21" spans="1:46" s="53" customFormat="1" ht="15" x14ac:dyDescent="0.2">
      <c r="A21" s="419" t="s">
        <v>73</v>
      </c>
      <c r="B21" s="420"/>
      <c r="C21" s="420"/>
      <c r="D21" s="421"/>
      <c r="E21" s="424">
        <f>F21*(1+F20)</f>
        <v>1</v>
      </c>
      <c r="F21" s="424">
        <f>G21*(1+G20)</f>
        <v>1</v>
      </c>
      <c r="G21" s="424">
        <f>H21*(1+H20)</f>
        <v>1</v>
      </c>
      <c r="H21" s="424">
        <f t="shared" ref="H21:P21" si="35">I21*(1+I20)</f>
        <v>1</v>
      </c>
      <c r="I21" s="424">
        <f t="shared" si="35"/>
        <v>1</v>
      </c>
      <c r="J21" s="424">
        <f t="shared" si="35"/>
        <v>1</v>
      </c>
      <c r="K21" s="424">
        <f t="shared" si="35"/>
        <v>1</v>
      </c>
      <c r="L21" s="424">
        <f t="shared" si="35"/>
        <v>1</v>
      </c>
      <c r="M21" s="424">
        <f t="shared" si="35"/>
        <v>1</v>
      </c>
      <c r="N21" s="424">
        <f t="shared" si="35"/>
        <v>1</v>
      </c>
      <c r="O21" s="424">
        <f t="shared" si="35"/>
        <v>1</v>
      </c>
      <c r="P21" s="424">
        <f t="shared" si="35"/>
        <v>1</v>
      </c>
      <c r="Q21" s="424">
        <f>R21*(1+R20)</f>
        <v>1</v>
      </c>
      <c r="R21" s="425">
        <v>1</v>
      </c>
      <c r="S21" s="425">
        <f>R21*(1+S20)</f>
        <v>1.0349999999999999</v>
      </c>
      <c r="T21" s="425">
        <f>S21*(1+T20)</f>
        <v>1.0712249999999999</v>
      </c>
      <c r="U21" s="425">
        <f t="shared" ref="U21:AI21" si="36">T21*(1+U20)</f>
        <v>1.1087178749999997</v>
      </c>
      <c r="V21" s="425">
        <f t="shared" si="36"/>
        <v>1.1475230006249997</v>
      </c>
      <c r="W21" s="425">
        <f t="shared" si="36"/>
        <v>1.1876863056468745</v>
      </c>
      <c r="X21" s="425">
        <f t="shared" si="36"/>
        <v>1.229255326344515</v>
      </c>
      <c r="Y21" s="425">
        <f t="shared" si="36"/>
        <v>1.2722792627665729</v>
      </c>
      <c r="Z21" s="425">
        <f t="shared" si="36"/>
        <v>1.3168090369634029</v>
      </c>
      <c r="AA21" s="425">
        <f t="shared" si="36"/>
        <v>1.3628973532571218</v>
      </c>
      <c r="AB21" s="425">
        <f t="shared" si="36"/>
        <v>1.410598760621121</v>
      </c>
      <c r="AC21" s="425">
        <f t="shared" si="36"/>
        <v>1.4599697172428601</v>
      </c>
      <c r="AD21" s="425">
        <f t="shared" si="36"/>
        <v>1.5110686573463601</v>
      </c>
      <c r="AE21" s="425">
        <f t="shared" si="36"/>
        <v>1.5639560603534826</v>
      </c>
      <c r="AF21" s="425">
        <f t="shared" si="36"/>
        <v>1.6186945224658542</v>
      </c>
      <c r="AG21" s="425">
        <f t="shared" si="36"/>
        <v>1.6753488307521589</v>
      </c>
      <c r="AH21" s="425">
        <f t="shared" si="36"/>
        <v>1.7339860398284843</v>
      </c>
      <c r="AI21" s="425">
        <f t="shared" si="36"/>
        <v>1.7946755512224812</v>
      </c>
      <c r="AJ21" s="425">
        <f t="shared" ref="AJ21" si="37">AI21*(1+AJ20)</f>
        <v>1.8574891955152679</v>
      </c>
      <c r="AK21" s="425">
        <f t="shared" ref="AK21" si="38">AJ21*(1+AK20)</f>
        <v>1.9225013173583021</v>
      </c>
      <c r="AL21" s="425">
        <f t="shared" ref="AL21" si="39">AK21*(1+AL20)</f>
        <v>1.9897888634658425</v>
      </c>
      <c r="AM21" s="425">
        <f t="shared" ref="AM21" si="40">AL21*(1+AM20)</f>
        <v>2.0594314736871469</v>
      </c>
      <c r="AN21" s="425">
        <f t="shared" ref="AN21" si="41">AM21*(1+AN20)</f>
        <v>4.1909430489533444</v>
      </c>
      <c r="AO21" s="8"/>
      <c r="AP21" s="8"/>
      <c r="AQ21" s="8"/>
      <c r="AR21" s="8"/>
      <c r="AS21" s="8"/>
      <c r="AT21" s="8"/>
    </row>
    <row r="22" spans="1:46" s="53" customFormat="1" ht="4.5" customHeight="1" x14ac:dyDescent="0.2">
      <c r="A22" s="952"/>
      <c r="B22" s="953"/>
      <c r="C22" s="134"/>
      <c r="D22" s="225"/>
      <c r="E22" s="226"/>
      <c r="F22" s="226"/>
      <c r="G22" s="226"/>
      <c r="H22" s="226"/>
      <c r="I22" s="226"/>
      <c r="J22" s="226"/>
      <c r="K22" s="226"/>
      <c r="L22" s="226"/>
      <c r="M22" s="226"/>
      <c r="N22" s="226"/>
      <c r="O22" s="226"/>
      <c r="P22" s="226"/>
      <c r="Q22" s="226"/>
      <c r="R22" s="226"/>
      <c r="S22" s="227"/>
      <c r="T22" s="226"/>
      <c r="U22" s="227"/>
      <c r="V22" s="213"/>
      <c r="W22" s="231"/>
      <c r="X22" s="226"/>
      <c r="Y22" s="227"/>
      <c r="Z22" s="226"/>
      <c r="AA22" s="227"/>
      <c r="AB22" s="226"/>
      <c r="AC22" s="227"/>
      <c r="AD22" s="227"/>
      <c r="AE22" s="227"/>
      <c r="AF22" s="227"/>
      <c r="AG22" s="227"/>
      <c r="AH22" s="227"/>
      <c r="AI22" s="8"/>
      <c r="AJ22" s="227"/>
      <c r="AK22" s="227"/>
      <c r="AL22" s="227"/>
      <c r="AM22" s="227"/>
      <c r="AN22" s="8"/>
      <c r="AO22" s="8"/>
      <c r="AP22" s="8"/>
      <c r="AQ22" s="8"/>
      <c r="AR22" s="8"/>
      <c r="AS22" s="8"/>
      <c r="AT22" s="8"/>
    </row>
    <row r="23" spans="1:46" s="53" customFormat="1" ht="28.5" x14ac:dyDescent="0.2">
      <c r="A23" s="422" t="s">
        <v>62</v>
      </c>
      <c r="B23" s="412"/>
      <c r="C23" s="423" t="s">
        <v>251</v>
      </c>
      <c r="D23" s="423"/>
      <c r="E23" s="423">
        <f t="shared" ref="E23:S23" si="42">E7</f>
        <v>2012</v>
      </c>
      <c r="F23" s="423">
        <f t="shared" si="42"/>
        <v>2013</v>
      </c>
      <c r="G23" s="423">
        <f t="shared" si="42"/>
        <v>2014</v>
      </c>
      <c r="H23" s="423">
        <f t="shared" si="42"/>
        <v>2015</v>
      </c>
      <c r="I23" s="423">
        <f t="shared" si="42"/>
        <v>2016</v>
      </c>
      <c r="J23" s="423">
        <f t="shared" si="42"/>
        <v>2017</v>
      </c>
      <c r="K23" s="423">
        <f t="shared" si="42"/>
        <v>2018</v>
      </c>
      <c r="L23" s="423">
        <f t="shared" si="42"/>
        <v>2019</v>
      </c>
      <c r="M23" s="423">
        <f t="shared" si="42"/>
        <v>2020</v>
      </c>
      <c r="N23" s="423">
        <f t="shared" si="42"/>
        <v>2021</v>
      </c>
      <c r="O23" s="423">
        <f t="shared" si="42"/>
        <v>2022</v>
      </c>
      <c r="P23" s="423">
        <f t="shared" si="42"/>
        <v>2023</v>
      </c>
      <c r="Q23" s="423">
        <f t="shared" si="42"/>
        <v>2024</v>
      </c>
      <c r="R23" s="423">
        <f t="shared" si="42"/>
        <v>2025</v>
      </c>
      <c r="S23" s="423">
        <f t="shared" si="42"/>
        <v>2026</v>
      </c>
      <c r="T23" s="423">
        <f t="shared" ref="T23:AA23" si="43">T7</f>
        <v>2027</v>
      </c>
      <c r="U23" s="423">
        <f t="shared" si="43"/>
        <v>2028</v>
      </c>
      <c r="V23" s="426">
        <f t="shared" si="43"/>
        <v>2029</v>
      </c>
      <c r="W23" s="426">
        <f t="shared" si="43"/>
        <v>2030</v>
      </c>
      <c r="X23" s="423">
        <f t="shared" si="43"/>
        <v>2031</v>
      </c>
      <c r="Y23" s="423">
        <f t="shared" si="43"/>
        <v>2032</v>
      </c>
      <c r="Z23" s="423">
        <f t="shared" si="43"/>
        <v>2033</v>
      </c>
      <c r="AA23" s="423">
        <f t="shared" si="43"/>
        <v>2034</v>
      </c>
      <c r="AB23" s="423">
        <f t="shared" ref="AB23:AI23" si="44">AB7</f>
        <v>2035</v>
      </c>
      <c r="AC23" s="423">
        <f t="shared" si="44"/>
        <v>2036</v>
      </c>
      <c r="AD23" s="423">
        <f t="shared" si="44"/>
        <v>2037</v>
      </c>
      <c r="AE23" s="423">
        <f t="shared" si="44"/>
        <v>2038</v>
      </c>
      <c r="AF23" s="423">
        <f t="shared" si="44"/>
        <v>2039</v>
      </c>
      <c r="AG23" s="423">
        <f t="shared" si="44"/>
        <v>2040</v>
      </c>
      <c r="AH23" s="423">
        <f t="shared" si="44"/>
        <v>2041</v>
      </c>
      <c r="AI23" s="423">
        <f t="shared" si="44"/>
        <v>2042</v>
      </c>
      <c r="AJ23" s="423">
        <f t="shared" ref="AJ23:AN23" si="45">AJ7</f>
        <v>2043</v>
      </c>
      <c r="AK23" s="423">
        <f t="shared" si="45"/>
        <v>2044</v>
      </c>
      <c r="AL23" s="423">
        <f t="shared" si="45"/>
        <v>2045</v>
      </c>
      <c r="AM23" s="423">
        <f t="shared" si="45"/>
        <v>2046</v>
      </c>
      <c r="AN23" s="423">
        <f t="shared" si="45"/>
        <v>2047</v>
      </c>
      <c r="AO23" s="8"/>
      <c r="AP23" s="8"/>
      <c r="AQ23" s="8"/>
      <c r="AR23" s="8"/>
      <c r="AS23" s="8"/>
      <c r="AT23" s="8"/>
    </row>
    <row r="24" spans="1:46" s="53" customFormat="1" ht="14.25" x14ac:dyDescent="0.2">
      <c r="A24" s="946" t="str">
        <f>'Build Main'!A7</f>
        <v>10 GUIDEWAY &amp; TRACK ELEMENTS (route miles)</v>
      </c>
      <c r="B24" s="947"/>
      <c r="C24" s="411">
        <f>SUM(E24:AN24)</f>
        <v>0</v>
      </c>
      <c r="D24" s="423"/>
      <c r="E24" s="184"/>
      <c r="F24" s="184"/>
      <c r="G24" s="184"/>
      <c r="H24" s="184"/>
      <c r="I24" s="184"/>
      <c r="J24" s="184"/>
      <c r="K24" s="184"/>
      <c r="L24" s="184"/>
      <c r="M24" s="184"/>
      <c r="N24" s="184"/>
      <c r="O24" s="184"/>
      <c r="P24" s="185"/>
      <c r="Q24" s="185"/>
      <c r="R24" s="411">
        <f>R8*$R$21</f>
        <v>0</v>
      </c>
      <c r="S24" s="411">
        <f>S8*$S$21</f>
        <v>0</v>
      </c>
      <c r="T24" s="411">
        <f t="shared" ref="T24:T32" si="46">T8*$T$21</f>
        <v>0</v>
      </c>
      <c r="U24" s="411">
        <f t="shared" ref="U24:U32" si="47">U8*$U$21</f>
        <v>0</v>
      </c>
      <c r="V24" s="427">
        <f t="shared" ref="V24:V32" si="48">V8*$V$21</f>
        <v>0</v>
      </c>
      <c r="W24" s="427">
        <f t="shared" ref="W24:W32" si="49">W8*$W$21</f>
        <v>0</v>
      </c>
      <c r="X24" s="411">
        <f t="shared" ref="X24:X32" si="50">X8*$X$21</f>
        <v>0</v>
      </c>
      <c r="Y24" s="411">
        <f t="shared" ref="Y24:Y32" si="51">Y8*$Y$21</f>
        <v>0</v>
      </c>
      <c r="Z24" s="411">
        <f t="shared" ref="Z24:AI24" si="52">Z8*Z$21</f>
        <v>0</v>
      </c>
      <c r="AA24" s="411">
        <f t="shared" si="52"/>
        <v>0</v>
      </c>
      <c r="AB24" s="411">
        <f t="shared" si="52"/>
        <v>0</v>
      </c>
      <c r="AC24" s="411">
        <f t="shared" si="52"/>
        <v>0</v>
      </c>
      <c r="AD24" s="411">
        <f t="shared" si="52"/>
        <v>0</v>
      </c>
      <c r="AE24" s="411">
        <f t="shared" si="52"/>
        <v>0</v>
      </c>
      <c r="AF24" s="411">
        <f t="shared" si="52"/>
        <v>0</v>
      </c>
      <c r="AG24" s="411">
        <f t="shared" si="52"/>
        <v>0</v>
      </c>
      <c r="AH24" s="411">
        <f t="shared" si="52"/>
        <v>0</v>
      </c>
      <c r="AI24" s="411">
        <f t="shared" si="52"/>
        <v>0</v>
      </c>
      <c r="AJ24" s="411">
        <f t="shared" ref="AJ24:AN24" si="53">AJ8*AJ$21</f>
        <v>0</v>
      </c>
      <c r="AK24" s="411">
        <f t="shared" si="53"/>
        <v>0</v>
      </c>
      <c r="AL24" s="411">
        <f t="shared" si="53"/>
        <v>0</v>
      </c>
      <c r="AM24" s="411">
        <f t="shared" si="53"/>
        <v>0</v>
      </c>
      <c r="AN24" s="411">
        <f t="shared" si="53"/>
        <v>0</v>
      </c>
      <c r="AO24" s="8"/>
      <c r="AP24" s="8"/>
      <c r="AQ24" s="8"/>
      <c r="AR24" s="8"/>
      <c r="AS24" s="8"/>
      <c r="AT24" s="8"/>
    </row>
    <row r="25" spans="1:46" s="53" customFormat="1" ht="14.25" x14ac:dyDescent="0.2">
      <c r="A25" s="946" t="str">
        <f>'Build Main'!A21</f>
        <v>20 STATIONS, STOPS, TERMINALS, INTERMODAL (number)</v>
      </c>
      <c r="B25" s="947"/>
      <c r="C25" s="411">
        <f>SUM(E25:AN25)</f>
        <v>0</v>
      </c>
      <c r="D25" s="423"/>
      <c r="E25" s="184"/>
      <c r="F25" s="184"/>
      <c r="G25" s="184"/>
      <c r="H25" s="184"/>
      <c r="I25" s="184"/>
      <c r="J25" s="184"/>
      <c r="K25" s="184"/>
      <c r="L25" s="184"/>
      <c r="M25" s="184"/>
      <c r="N25" s="184"/>
      <c r="O25" s="184"/>
      <c r="P25" s="185"/>
      <c r="Q25" s="185"/>
      <c r="R25" s="411">
        <f t="shared" ref="R25:R32" si="54">R9*$R$21</f>
        <v>0</v>
      </c>
      <c r="S25" s="411">
        <f t="shared" ref="S25:S32" si="55">S9*$S$21</f>
        <v>0</v>
      </c>
      <c r="T25" s="411">
        <f t="shared" si="46"/>
        <v>0</v>
      </c>
      <c r="U25" s="411">
        <f t="shared" si="47"/>
        <v>0</v>
      </c>
      <c r="V25" s="427">
        <f t="shared" si="48"/>
        <v>0</v>
      </c>
      <c r="W25" s="427">
        <f t="shared" si="49"/>
        <v>0</v>
      </c>
      <c r="X25" s="411">
        <f t="shared" si="50"/>
        <v>0</v>
      </c>
      <c r="Y25" s="411">
        <f t="shared" si="51"/>
        <v>0</v>
      </c>
      <c r="Z25" s="411">
        <f t="shared" ref="Z25:AC32" si="56">Z9*Z$21</f>
        <v>0</v>
      </c>
      <c r="AA25" s="411">
        <f t="shared" si="56"/>
        <v>0</v>
      </c>
      <c r="AB25" s="411">
        <f t="shared" si="56"/>
        <v>0</v>
      </c>
      <c r="AC25" s="411">
        <f t="shared" si="56"/>
        <v>0</v>
      </c>
      <c r="AD25" s="411">
        <f t="shared" ref="AD25:AI32" si="57">AD9*AD$21</f>
        <v>0</v>
      </c>
      <c r="AE25" s="411">
        <f t="shared" si="57"/>
        <v>0</v>
      </c>
      <c r="AF25" s="411">
        <f t="shared" si="57"/>
        <v>0</v>
      </c>
      <c r="AG25" s="411">
        <f t="shared" si="57"/>
        <v>0</v>
      </c>
      <c r="AH25" s="411">
        <f>AH9*AH$21</f>
        <v>0</v>
      </c>
      <c r="AI25" s="411">
        <f>AI9*AI$21</f>
        <v>0</v>
      </c>
      <c r="AJ25" s="411">
        <f t="shared" ref="AJ25:AL25" si="58">AJ9*AJ$21</f>
        <v>0</v>
      </c>
      <c r="AK25" s="411">
        <f t="shared" si="58"/>
        <v>0</v>
      </c>
      <c r="AL25" s="411">
        <f t="shared" si="58"/>
        <v>0</v>
      </c>
      <c r="AM25" s="411">
        <f>AM9*AM$21</f>
        <v>0</v>
      </c>
      <c r="AN25" s="411">
        <f>AN9*AN$21</f>
        <v>0</v>
      </c>
      <c r="AO25" s="8"/>
      <c r="AP25" s="8"/>
      <c r="AQ25" s="8"/>
      <c r="AR25" s="8"/>
      <c r="AS25" s="8"/>
      <c r="AT25" s="8"/>
    </row>
    <row r="26" spans="1:46" s="53" customFormat="1" ht="14.25" x14ac:dyDescent="0.2">
      <c r="A26" s="946" t="str">
        <f>'Build Main'!A29</f>
        <v>30 SUPPORT FACILITIES: YARDS, SHOPS, ADMIN. BLDGS</v>
      </c>
      <c r="B26" s="947"/>
      <c r="C26" s="411">
        <f>SUM(E26:AN26)</f>
        <v>0</v>
      </c>
      <c r="D26" s="423"/>
      <c r="E26" s="184"/>
      <c r="F26" s="184"/>
      <c r="G26" s="184"/>
      <c r="H26" s="184"/>
      <c r="I26" s="184"/>
      <c r="J26" s="184"/>
      <c r="K26" s="184"/>
      <c r="L26" s="184"/>
      <c r="M26" s="184"/>
      <c r="N26" s="184"/>
      <c r="O26" s="184"/>
      <c r="P26" s="185"/>
      <c r="Q26" s="185"/>
      <c r="R26" s="411">
        <f t="shared" si="54"/>
        <v>0</v>
      </c>
      <c r="S26" s="411">
        <f t="shared" si="55"/>
        <v>0</v>
      </c>
      <c r="T26" s="411">
        <f t="shared" si="46"/>
        <v>0</v>
      </c>
      <c r="U26" s="411">
        <f t="shared" si="47"/>
        <v>0</v>
      </c>
      <c r="V26" s="427">
        <f t="shared" si="48"/>
        <v>0</v>
      </c>
      <c r="W26" s="427">
        <f t="shared" si="49"/>
        <v>0</v>
      </c>
      <c r="X26" s="411">
        <f t="shared" si="50"/>
        <v>0</v>
      </c>
      <c r="Y26" s="411">
        <f t="shared" si="51"/>
        <v>0</v>
      </c>
      <c r="Z26" s="411">
        <f t="shared" si="56"/>
        <v>0</v>
      </c>
      <c r="AA26" s="411">
        <f t="shared" si="56"/>
        <v>0</v>
      </c>
      <c r="AB26" s="411">
        <f t="shared" si="56"/>
        <v>0</v>
      </c>
      <c r="AC26" s="411">
        <f t="shared" si="56"/>
        <v>0</v>
      </c>
      <c r="AD26" s="411">
        <f t="shared" si="57"/>
        <v>0</v>
      </c>
      <c r="AE26" s="411">
        <f t="shared" si="57"/>
        <v>0</v>
      </c>
      <c r="AF26" s="411">
        <f t="shared" si="57"/>
        <v>0</v>
      </c>
      <c r="AG26" s="411">
        <f t="shared" si="57"/>
        <v>0</v>
      </c>
      <c r="AH26" s="411">
        <f t="shared" si="57"/>
        <v>0</v>
      </c>
      <c r="AI26" s="411">
        <f t="shared" si="57"/>
        <v>0</v>
      </c>
      <c r="AJ26" s="411">
        <f t="shared" ref="AJ26:AN26" si="59">AJ10*AJ$21</f>
        <v>0</v>
      </c>
      <c r="AK26" s="411">
        <f t="shared" si="59"/>
        <v>0</v>
      </c>
      <c r="AL26" s="411">
        <f t="shared" si="59"/>
        <v>0</v>
      </c>
      <c r="AM26" s="411">
        <f t="shared" si="59"/>
        <v>0</v>
      </c>
      <c r="AN26" s="411">
        <f t="shared" si="59"/>
        <v>0</v>
      </c>
      <c r="AO26" s="8"/>
      <c r="AP26" s="8"/>
      <c r="AQ26" s="8"/>
      <c r="AR26" s="8"/>
      <c r="AS26" s="8"/>
      <c r="AT26" s="8"/>
    </row>
    <row r="27" spans="1:46" s="53" customFormat="1" ht="14.25" x14ac:dyDescent="0.2">
      <c r="A27" s="946" t="str">
        <f>'Build Main'!A35</f>
        <v>40 SITEWORK &amp; SPECIAL CONDITIONS</v>
      </c>
      <c r="B27" s="947"/>
      <c r="C27" s="411">
        <f t="shared" ref="C27:C32" si="60">SUM(E27:AN27)</f>
        <v>0</v>
      </c>
      <c r="D27" s="423"/>
      <c r="E27" s="184"/>
      <c r="F27" s="184"/>
      <c r="G27" s="184"/>
      <c r="H27" s="184"/>
      <c r="I27" s="184"/>
      <c r="J27" s="184"/>
      <c r="K27" s="184"/>
      <c r="L27" s="184"/>
      <c r="M27" s="184"/>
      <c r="N27" s="184"/>
      <c r="O27" s="184"/>
      <c r="P27" s="185"/>
      <c r="Q27" s="185"/>
      <c r="R27" s="411">
        <f t="shared" si="54"/>
        <v>0</v>
      </c>
      <c r="S27" s="411">
        <f t="shared" si="55"/>
        <v>0</v>
      </c>
      <c r="T27" s="411">
        <f t="shared" si="46"/>
        <v>0</v>
      </c>
      <c r="U27" s="411">
        <f t="shared" si="47"/>
        <v>0</v>
      </c>
      <c r="V27" s="427">
        <f t="shared" si="48"/>
        <v>0</v>
      </c>
      <c r="W27" s="427">
        <f t="shared" si="49"/>
        <v>0</v>
      </c>
      <c r="X27" s="411">
        <f t="shared" si="50"/>
        <v>0</v>
      </c>
      <c r="Y27" s="411">
        <f t="shared" si="51"/>
        <v>0</v>
      </c>
      <c r="Z27" s="411">
        <f t="shared" si="56"/>
        <v>0</v>
      </c>
      <c r="AA27" s="411">
        <f t="shared" si="56"/>
        <v>0</v>
      </c>
      <c r="AB27" s="411">
        <f t="shared" si="56"/>
        <v>0</v>
      </c>
      <c r="AC27" s="411">
        <f t="shared" si="56"/>
        <v>0</v>
      </c>
      <c r="AD27" s="411">
        <f t="shared" si="57"/>
        <v>0</v>
      </c>
      <c r="AE27" s="411">
        <f t="shared" si="57"/>
        <v>0</v>
      </c>
      <c r="AF27" s="411">
        <f t="shared" si="57"/>
        <v>0</v>
      </c>
      <c r="AG27" s="411">
        <f t="shared" si="57"/>
        <v>0</v>
      </c>
      <c r="AH27" s="411">
        <f t="shared" si="57"/>
        <v>0</v>
      </c>
      <c r="AI27" s="411">
        <f t="shared" si="57"/>
        <v>0</v>
      </c>
      <c r="AJ27" s="411">
        <f t="shared" ref="AJ27:AN27" si="61">AJ11*AJ$21</f>
        <v>0</v>
      </c>
      <c r="AK27" s="411">
        <f t="shared" si="61"/>
        <v>0</v>
      </c>
      <c r="AL27" s="411">
        <f t="shared" si="61"/>
        <v>0</v>
      </c>
      <c r="AM27" s="411">
        <f t="shared" si="61"/>
        <v>0</v>
      </c>
      <c r="AN27" s="411">
        <f t="shared" si="61"/>
        <v>0</v>
      </c>
      <c r="AO27" s="8"/>
      <c r="AP27" s="8"/>
      <c r="AQ27" s="8"/>
      <c r="AR27" s="8"/>
      <c r="AS27" s="8"/>
      <c r="AT27" s="8"/>
    </row>
    <row r="28" spans="1:46" s="53" customFormat="1" ht="14.25" x14ac:dyDescent="0.2">
      <c r="A28" s="946" t="str">
        <f>'Build Main'!A44</f>
        <v>50  SYSTEMS</v>
      </c>
      <c r="B28" s="947"/>
      <c r="C28" s="411">
        <f t="shared" si="60"/>
        <v>0</v>
      </c>
      <c r="D28" s="423"/>
      <c r="E28" s="184"/>
      <c r="F28" s="184"/>
      <c r="G28" s="184"/>
      <c r="H28" s="184"/>
      <c r="I28" s="184"/>
      <c r="J28" s="184"/>
      <c r="K28" s="184"/>
      <c r="L28" s="184"/>
      <c r="M28" s="184"/>
      <c r="N28" s="184"/>
      <c r="O28" s="184"/>
      <c r="P28" s="185"/>
      <c r="Q28" s="185"/>
      <c r="R28" s="411">
        <f t="shared" si="54"/>
        <v>0</v>
      </c>
      <c r="S28" s="411">
        <f t="shared" si="55"/>
        <v>0</v>
      </c>
      <c r="T28" s="411">
        <f t="shared" si="46"/>
        <v>0</v>
      </c>
      <c r="U28" s="411">
        <f t="shared" si="47"/>
        <v>0</v>
      </c>
      <c r="V28" s="427">
        <f t="shared" si="48"/>
        <v>0</v>
      </c>
      <c r="W28" s="427">
        <f t="shared" si="49"/>
        <v>0</v>
      </c>
      <c r="X28" s="411">
        <f t="shared" si="50"/>
        <v>0</v>
      </c>
      <c r="Y28" s="411">
        <f t="shared" si="51"/>
        <v>0</v>
      </c>
      <c r="Z28" s="411">
        <f t="shared" si="56"/>
        <v>0</v>
      </c>
      <c r="AA28" s="411">
        <f t="shared" si="56"/>
        <v>0</v>
      </c>
      <c r="AB28" s="411">
        <f t="shared" si="56"/>
        <v>0</v>
      </c>
      <c r="AC28" s="411">
        <f t="shared" si="56"/>
        <v>0</v>
      </c>
      <c r="AD28" s="411">
        <f t="shared" si="57"/>
        <v>0</v>
      </c>
      <c r="AE28" s="411">
        <f t="shared" si="57"/>
        <v>0</v>
      </c>
      <c r="AF28" s="411">
        <f t="shared" si="57"/>
        <v>0</v>
      </c>
      <c r="AG28" s="411">
        <f t="shared" si="57"/>
        <v>0</v>
      </c>
      <c r="AH28" s="411">
        <f t="shared" si="57"/>
        <v>0</v>
      </c>
      <c r="AI28" s="411">
        <f t="shared" si="57"/>
        <v>0</v>
      </c>
      <c r="AJ28" s="411">
        <f t="shared" ref="AJ28:AN28" si="62">AJ12*AJ$21</f>
        <v>0</v>
      </c>
      <c r="AK28" s="411">
        <f t="shared" si="62"/>
        <v>0</v>
      </c>
      <c r="AL28" s="411">
        <f t="shared" si="62"/>
        <v>0</v>
      </c>
      <c r="AM28" s="411">
        <f t="shared" si="62"/>
        <v>0</v>
      </c>
      <c r="AN28" s="411">
        <f t="shared" si="62"/>
        <v>0</v>
      </c>
      <c r="AO28" s="8"/>
      <c r="AP28" s="8"/>
      <c r="AQ28" s="8"/>
      <c r="AR28" s="8"/>
      <c r="AS28" s="8"/>
      <c r="AT28" s="8"/>
    </row>
    <row r="29" spans="1:46" s="53" customFormat="1" ht="14.25" x14ac:dyDescent="0.2">
      <c r="A29" s="946" t="str">
        <f>'Build Main'!A53</f>
        <v>60 ROW, LAND, EXISTING IMPROVEMENTS</v>
      </c>
      <c r="B29" s="947"/>
      <c r="C29" s="411">
        <f t="shared" si="60"/>
        <v>0</v>
      </c>
      <c r="D29" s="423"/>
      <c r="E29" s="184"/>
      <c r="F29" s="184"/>
      <c r="G29" s="184"/>
      <c r="H29" s="184"/>
      <c r="I29" s="184"/>
      <c r="J29" s="184"/>
      <c r="K29" s="184"/>
      <c r="L29" s="184"/>
      <c r="M29" s="184"/>
      <c r="N29" s="184"/>
      <c r="O29" s="184"/>
      <c r="P29" s="184"/>
      <c r="Q29" s="185"/>
      <c r="R29" s="411">
        <f t="shared" si="54"/>
        <v>0</v>
      </c>
      <c r="S29" s="411">
        <f t="shared" si="55"/>
        <v>0</v>
      </c>
      <c r="T29" s="411">
        <f t="shared" si="46"/>
        <v>0</v>
      </c>
      <c r="U29" s="411">
        <f t="shared" si="47"/>
        <v>0</v>
      </c>
      <c r="V29" s="427">
        <f t="shared" si="48"/>
        <v>0</v>
      </c>
      <c r="W29" s="427">
        <f t="shared" si="49"/>
        <v>0</v>
      </c>
      <c r="X29" s="411">
        <f t="shared" si="50"/>
        <v>0</v>
      </c>
      <c r="Y29" s="411">
        <f t="shared" si="51"/>
        <v>0</v>
      </c>
      <c r="Z29" s="411">
        <f t="shared" si="56"/>
        <v>0</v>
      </c>
      <c r="AA29" s="411">
        <f t="shared" si="56"/>
        <v>0</v>
      </c>
      <c r="AB29" s="411">
        <f t="shared" si="56"/>
        <v>0</v>
      </c>
      <c r="AC29" s="411">
        <f t="shared" si="56"/>
        <v>0</v>
      </c>
      <c r="AD29" s="411">
        <f t="shared" si="57"/>
        <v>0</v>
      </c>
      <c r="AE29" s="411">
        <f t="shared" si="57"/>
        <v>0</v>
      </c>
      <c r="AF29" s="411">
        <f t="shared" si="57"/>
        <v>0</v>
      </c>
      <c r="AG29" s="411">
        <f t="shared" si="57"/>
        <v>0</v>
      </c>
      <c r="AH29" s="411">
        <f t="shared" si="57"/>
        <v>0</v>
      </c>
      <c r="AI29" s="411">
        <f t="shared" si="57"/>
        <v>0</v>
      </c>
      <c r="AJ29" s="411">
        <f t="shared" ref="AJ29:AN29" si="63">AJ13*AJ$21</f>
        <v>0</v>
      </c>
      <c r="AK29" s="411">
        <f t="shared" si="63"/>
        <v>0</v>
      </c>
      <c r="AL29" s="411">
        <f t="shared" si="63"/>
        <v>0</v>
      </c>
      <c r="AM29" s="411">
        <f t="shared" si="63"/>
        <v>0</v>
      </c>
      <c r="AN29" s="411">
        <f t="shared" si="63"/>
        <v>0</v>
      </c>
      <c r="AO29" s="8"/>
      <c r="AP29" s="8"/>
      <c r="AQ29" s="8"/>
      <c r="AR29" s="8"/>
      <c r="AS29" s="8"/>
      <c r="AT29" s="8"/>
    </row>
    <row r="30" spans="1:46" s="53" customFormat="1" ht="14.25" x14ac:dyDescent="0.2">
      <c r="A30" s="950" t="str">
        <f>'Build Main'!A56</f>
        <v>70 VEHICLES (number)</v>
      </c>
      <c r="B30" s="951"/>
      <c r="C30" s="411">
        <f t="shared" si="60"/>
        <v>0</v>
      </c>
      <c r="D30" s="423"/>
      <c r="E30" s="184"/>
      <c r="F30" s="184"/>
      <c r="G30" s="184"/>
      <c r="H30" s="184"/>
      <c r="I30" s="184"/>
      <c r="J30" s="184"/>
      <c r="K30" s="184"/>
      <c r="L30" s="184"/>
      <c r="M30" s="184"/>
      <c r="N30" s="184"/>
      <c r="O30" s="184"/>
      <c r="P30" s="185"/>
      <c r="Q30" s="185"/>
      <c r="R30" s="411">
        <f t="shared" si="54"/>
        <v>0</v>
      </c>
      <c r="S30" s="411">
        <f t="shared" si="55"/>
        <v>0</v>
      </c>
      <c r="T30" s="411">
        <f t="shared" si="46"/>
        <v>0</v>
      </c>
      <c r="U30" s="411">
        <f t="shared" si="47"/>
        <v>0</v>
      </c>
      <c r="V30" s="427">
        <f t="shared" si="48"/>
        <v>0</v>
      </c>
      <c r="W30" s="427">
        <f t="shared" si="49"/>
        <v>0</v>
      </c>
      <c r="X30" s="411">
        <f t="shared" si="50"/>
        <v>0</v>
      </c>
      <c r="Y30" s="411">
        <f t="shared" si="51"/>
        <v>0</v>
      </c>
      <c r="Z30" s="411">
        <f t="shared" si="56"/>
        <v>0</v>
      </c>
      <c r="AA30" s="411">
        <f t="shared" si="56"/>
        <v>0</v>
      </c>
      <c r="AB30" s="411">
        <f t="shared" si="56"/>
        <v>0</v>
      </c>
      <c r="AC30" s="411">
        <f t="shared" si="56"/>
        <v>0</v>
      </c>
      <c r="AD30" s="411">
        <f t="shared" si="57"/>
        <v>0</v>
      </c>
      <c r="AE30" s="411">
        <f t="shared" si="57"/>
        <v>0</v>
      </c>
      <c r="AF30" s="411">
        <f t="shared" si="57"/>
        <v>0</v>
      </c>
      <c r="AG30" s="411">
        <f t="shared" si="57"/>
        <v>0</v>
      </c>
      <c r="AH30" s="411">
        <f t="shared" si="57"/>
        <v>0</v>
      </c>
      <c r="AI30" s="411">
        <f t="shared" si="57"/>
        <v>0</v>
      </c>
      <c r="AJ30" s="411">
        <f t="shared" ref="AJ30:AN30" si="64">AJ14*AJ$21</f>
        <v>0</v>
      </c>
      <c r="AK30" s="411">
        <f t="shared" si="64"/>
        <v>0</v>
      </c>
      <c r="AL30" s="411">
        <f t="shared" si="64"/>
        <v>0</v>
      </c>
      <c r="AM30" s="411">
        <f t="shared" si="64"/>
        <v>0</v>
      </c>
      <c r="AN30" s="411">
        <f t="shared" si="64"/>
        <v>0</v>
      </c>
      <c r="AO30" s="8"/>
      <c r="AP30" s="8"/>
      <c r="AQ30" s="8"/>
      <c r="AR30" s="8"/>
      <c r="AS30" s="8"/>
      <c r="AT30" s="8"/>
    </row>
    <row r="31" spans="1:46" s="53" customFormat="1" ht="13.5" customHeight="1" x14ac:dyDescent="0.2">
      <c r="A31" s="950" t="str">
        <f>'Build Main'!A64</f>
        <v>80 PROFESSIONAL SERVICES (applies to Cats. 10-50)</v>
      </c>
      <c r="B31" s="951"/>
      <c r="C31" s="411">
        <f t="shared" si="60"/>
        <v>0</v>
      </c>
      <c r="D31" s="423"/>
      <c r="E31" s="184"/>
      <c r="F31" s="184"/>
      <c r="G31" s="184"/>
      <c r="H31" s="184"/>
      <c r="I31" s="184"/>
      <c r="J31" s="184"/>
      <c r="K31" s="184"/>
      <c r="L31" s="184"/>
      <c r="M31" s="184"/>
      <c r="N31" s="184"/>
      <c r="O31" s="184"/>
      <c r="P31" s="184"/>
      <c r="Q31" s="185"/>
      <c r="R31" s="411">
        <f t="shared" si="54"/>
        <v>0</v>
      </c>
      <c r="S31" s="411">
        <f t="shared" si="55"/>
        <v>0</v>
      </c>
      <c r="T31" s="411">
        <f t="shared" si="46"/>
        <v>0</v>
      </c>
      <c r="U31" s="411">
        <f t="shared" si="47"/>
        <v>0</v>
      </c>
      <c r="V31" s="427">
        <f t="shared" si="48"/>
        <v>0</v>
      </c>
      <c r="W31" s="427">
        <f t="shared" si="49"/>
        <v>0</v>
      </c>
      <c r="X31" s="411">
        <f t="shared" si="50"/>
        <v>0</v>
      </c>
      <c r="Y31" s="411">
        <f t="shared" si="51"/>
        <v>0</v>
      </c>
      <c r="Z31" s="411">
        <f t="shared" si="56"/>
        <v>0</v>
      </c>
      <c r="AA31" s="411">
        <f t="shared" si="56"/>
        <v>0</v>
      </c>
      <c r="AB31" s="411">
        <f t="shared" si="56"/>
        <v>0</v>
      </c>
      <c r="AC31" s="411">
        <f t="shared" si="56"/>
        <v>0</v>
      </c>
      <c r="AD31" s="411">
        <f t="shared" si="57"/>
        <v>0</v>
      </c>
      <c r="AE31" s="411">
        <f t="shared" si="57"/>
        <v>0</v>
      </c>
      <c r="AF31" s="411">
        <f t="shared" si="57"/>
        <v>0</v>
      </c>
      <c r="AG31" s="411">
        <f t="shared" si="57"/>
        <v>0</v>
      </c>
      <c r="AH31" s="411">
        <f t="shared" si="57"/>
        <v>0</v>
      </c>
      <c r="AI31" s="411">
        <f t="shared" si="57"/>
        <v>0</v>
      </c>
      <c r="AJ31" s="411">
        <f t="shared" ref="AJ31:AN31" si="65">AJ15*AJ$21</f>
        <v>0</v>
      </c>
      <c r="AK31" s="411">
        <f t="shared" si="65"/>
        <v>0</v>
      </c>
      <c r="AL31" s="411">
        <f t="shared" si="65"/>
        <v>0</v>
      </c>
      <c r="AM31" s="411">
        <f t="shared" si="65"/>
        <v>0</v>
      </c>
      <c r="AN31" s="411">
        <f t="shared" si="65"/>
        <v>0</v>
      </c>
      <c r="AO31" s="8"/>
      <c r="AP31" s="8"/>
      <c r="AQ31" s="8"/>
      <c r="AR31" s="8"/>
      <c r="AS31" s="8"/>
      <c r="AT31" s="8"/>
    </row>
    <row r="32" spans="1:46" s="53" customFormat="1" ht="14.25" x14ac:dyDescent="0.2">
      <c r="A32" s="946" t="str">
        <f>'Build Main'!A74</f>
        <v>90 UNALLOCATED CONTINGENCY</v>
      </c>
      <c r="B32" s="947"/>
      <c r="C32" s="411">
        <f t="shared" si="60"/>
        <v>0</v>
      </c>
      <c r="D32" s="423"/>
      <c r="E32" s="184"/>
      <c r="F32" s="184"/>
      <c r="G32" s="184"/>
      <c r="H32" s="184"/>
      <c r="I32" s="184"/>
      <c r="J32" s="184"/>
      <c r="K32" s="184"/>
      <c r="L32" s="184"/>
      <c r="M32" s="184"/>
      <c r="N32" s="184"/>
      <c r="O32" s="184"/>
      <c r="P32" s="185"/>
      <c r="Q32" s="185"/>
      <c r="R32" s="411">
        <f t="shared" si="54"/>
        <v>0</v>
      </c>
      <c r="S32" s="411">
        <f t="shared" si="55"/>
        <v>0</v>
      </c>
      <c r="T32" s="411">
        <f t="shared" si="46"/>
        <v>0</v>
      </c>
      <c r="U32" s="411">
        <f t="shared" si="47"/>
        <v>0</v>
      </c>
      <c r="V32" s="427">
        <f t="shared" si="48"/>
        <v>0</v>
      </c>
      <c r="W32" s="427">
        <f t="shared" si="49"/>
        <v>0</v>
      </c>
      <c r="X32" s="411">
        <f t="shared" si="50"/>
        <v>0</v>
      </c>
      <c r="Y32" s="411">
        <f t="shared" si="51"/>
        <v>0</v>
      </c>
      <c r="Z32" s="411">
        <f t="shared" si="56"/>
        <v>0</v>
      </c>
      <c r="AA32" s="411">
        <f t="shared" si="56"/>
        <v>0</v>
      </c>
      <c r="AB32" s="411">
        <f t="shared" si="56"/>
        <v>0</v>
      </c>
      <c r="AC32" s="411">
        <f t="shared" si="56"/>
        <v>0</v>
      </c>
      <c r="AD32" s="411">
        <f t="shared" si="57"/>
        <v>0</v>
      </c>
      <c r="AE32" s="411">
        <f t="shared" si="57"/>
        <v>0</v>
      </c>
      <c r="AF32" s="411">
        <f t="shared" si="57"/>
        <v>0</v>
      </c>
      <c r="AG32" s="411">
        <f t="shared" si="57"/>
        <v>0</v>
      </c>
      <c r="AH32" s="411">
        <f t="shared" si="57"/>
        <v>0</v>
      </c>
      <c r="AI32" s="411">
        <f t="shared" si="57"/>
        <v>0</v>
      </c>
      <c r="AJ32" s="411">
        <f t="shared" ref="AJ32:AN32" si="66">AJ16*AJ$21</f>
        <v>0</v>
      </c>
      <c r="AK32" s="411">
        <f t="shared" si="66"/>
        <v>0</v>
      </c>
      <c r="AL32" s="411">
        <f t="shared" si="66"/>
        <v>0</v>
      </c>
      <c r="AM32" s="411">
        <f t="shared" si="66"/>
        <v>0</v>
      </c>
      <c r="AN32" s="411">
        <f t="shared" si="66"/>
        <v>0</v>
      </c>
      <c r="AO32" s="8"/>
      <c r="AP32" s="8"/>
      <c r="AQ32" s="8"/>
      <c r="AR32" s="8"/>
      <c r="AS32" s="8"/>
      <c r="AT32" s="8"/>
    </row>
    <row r="33" spans="1:46" s="53" customFormat="1" ht="14.25" x14ac:dyDescent="0.2">
      <c r="A33" s="950" t="str">
        <f>'Build Main'!A76</f>
        <v>100  FINANCE CHARGES (CC Only)</v>
      </c>
      <c r="B33" s="951"/>
      <c r="C33" s="411">
        <f>SUM(E33:AN33)</f>
        <v>0</v>
      </c>
      <c r="D33" s="423"/>
      <c r="E33" s="184"/>
      <c r="F33" s="184"/>
      <c r="G33" s="184"/>
      <c r="H33" s="184"/>
      <c r="I33" s="184"/>
      <c r="J33" s="184"/>
      <c r="K33" s="184"/>
      <c r="L33" s="184"/>
      <c r="M33" s="184"/>
      <c r="N33" s="184"/>
      <c r="O33" s="185"/>
      <c r="P33" s="185"/>
      <c r="Q33" s="185"/>
      <c r="R33" s="185"/>
      <c r="S33" s="185"/>
      <c r="T33" s="185"/>
      <c r="U33" s="185"/>
      <c r="V33" s="185"/>
      <c r="W33" s="185"/>
      <c r="X33" s="185"/>
      <c r="Y33" s="185"/>
      <c r="Z33" s="185"/>
      <c r="AA33" s="185">
        <v>0</v>
      </c>
      <c r="AB33" s="184">
        <v>0</v>
      </c>
      <c r="AC33" s="184">
        <v>0</v>
      </c>
      <c r="AD33" s="184">
        <v>0</v>
      </c>
      <c r="AE33" s="184">
        <v>0</v>
      </c>
      <c r="AF33" s="184">
        <v>0</v>
      </c>
      <c r="AG33" s="184">
        <v>0</v>
      </c>
      <c r="AH33" s="184">
        <v>0</v>
      </c>
      <c r="AI33" s="675">
        <v>0</v>
      </c>
      <c r="AJ33" s="184">
        <v>0</v>
      </c>
      <c r="AK33" s="184">
        <v>0</v>
      </c>
      <c r="AL33" s="184">
        <v>0</v>
      </c>
      <c r="AM33" s="184">
        <v>0</v>
      </c>
      <c r="AN33" s="675">
        <v>0</v>
      </c>
      <c r="AO33" s="8"/>
      <c r="AP33" s="8"/>
      <c r="AQ33" s="8"/>
      <c r="AR33" s="8"/>
      <c r="AS33" s="8"/>
      <c r="AT33" s="8"/>
    </row>
    <row r="34" spans="1:46" s="55" customFormat="1" ht="15" x14ac:dyDescent="0.2">
      <c r="A34" s="944" t="str">
        <f>'SCC Definitions'!A76:B76</f>
        <v>Total Project Cost (10 - 100)</v>
      </c>
      <c r="B34" s="945"/>
      <c r="C34" s="411">
        <f>SUM(C24:C33)</f>
        <v>0</v>
      </c>
      <c r="D34" s="423"/>
      <c r="E34" s="431">
        <f t="shared" ref="E34:N34" si="67">SUM(E24:E33)</f>
        <v>0</v>
      </c>
      <c r="F34" s="431">
        <f t="shared" si="67"/>
        <v>0</v>
      </c>
      <c r="G34" s="431">
        <f t="shared" si="67"/>
        <v>0</v>
      </c>
      <c r="H34" s="431">
        <f t="shared" si="67"/>
        <v>0</v>
      </c>
      <c r="I34" s="431">
        <f t="shared" si="67"/>
        <v>0</v>
      </c>
      <c r="J34" s="431">
        <f t="shared" si="67"/>
        <v>0</v>
      </c>
      <c r="K34" s="431">
        <f t="shared" si="67"/>
        <v>0</v>
      </c>
      <c r="L34" s="431">
        <f t="shared" si="67"/>
        <v>0</v>
      </c>
      <c r="M34" s="431">
        <f t="shared" si="67"/>
        <v>0</v>
      </c>
      <c r="N34" s="431">
        <f t="shared" si="67"/>
        <v>0</v>
      </c>
      <c r="O34" s="431">
        <f>SUM(O24:O33)</f>
        <v>0</v>
      </c>
      <c r="P34" s="431">
        <f t="shared" ref="P34:Z34" si="68">SUM(P24:P33)</f>
        <v>0</v>
      </c>
      <c r="Q34" s="431">
        <f t="shared" si="68"/>
        <v>0</v>
      </c>
      <c r="R34" s="431">
        <f t="shared" si="68"/>
        <v>0</v>
      </c>
      <c r="S34" s="431">
        <f t="shared" si="68"/>
        <v>0</v>
      </c>
      <c r="T34" s="431">
        <f t="shared" si="68"/>
        <v>0</v>
      </c>
      <c r="U34" s="431">
        <f t="shared" si="68"/>
        <v>0</v>
      </c>
      <c r="V34" s="431">
        <f t="shared" si="68"/>
        <v>0</v>
      </c>
      <c r="W34" s="431">
        <f t="shared" si="68"/>
        <v>0</v>
      </c>
      <c r="X34" s="431">
        <f t="shared" si="68"/>
        <v>0</v>
      </c>
      <c r="Y34" s="431">
        <f t="shared" si="68"/>
        <v>0</v>
      </c>
      <c r="Z34" s="431">
        <f t="shared" si="68"/>
        <v>0</v>
      </c>
      <c r="AA34" s="431">
        <f t="shared" ref="AA34:AI34" si="69">SUM(AA24:AA33)</f>
        <v>0</v>
      </c>
      <c r="AB34" s="431">
        <f t="shared" si="69"/>
        <v>0</v>
      </c>
      <c r="AC34" s="431">
        <f t="shared" si="69"/>
        <v>0</v>
      </c>
      <c r="AD34" s="431">
        <f t="shared" si="69"/>
        <v>0</v>
      </c>
      <c r="AE34" s="431">
        <f t="shared" si="69"/>
        <v>0</v>
      </c>
      <c r="AF34" s="431">
        <f t="shared" si="69"/>
        <v>0</v>
      </c>
      <c r="AG34" s="431">
        <f t="shared" si="69"/>
        <v>0</v>
      </c>
      <c r="AH34" s="431">
        <f t="shared" si="69"/>
        <v>0</v>
      </c>
      <c r="AI34" s="431">
        <f t="shared" si="69"/>
        <v>0</v>
      </c>
      <c r="AJ34" s="431">
        <f t="shared" ref="AJ34:AN34" si="70">SUM(AJ24:AJ33)</f>
        <v>0</v>
      </c>
      <c r="AK34" s="431">
        <f t="shared" si="70"/>
        <v>0</v>
      </c>
      <c r="AL34" s="431">
        <f t="shared" si="70"/>
        <v>0</v>
      </c>
      <c r="AM34" s="431">
        <f t="shared" si="70"/>
        <v>0</v>
      </c>
      <c r="AN34" s="431">
        <f t="shared" si="70"/>
        <v>0</v>
      </c>
      <c r="AO34" s="135"/>
      <c r="AP34" s="135"/>
      <c r="AQ34" s="135"/>
      <c r="AR34" s="135"/>
      <c r="AS34" s="135"/>
      <c r="AT34" s="135"/>
    </row>
    <row r="35" spans="1:46" s="56" customFormat="1" ht="12" x14ac:dyDescent="0.2">
      <c r="A35" s="24"/>
      <c r="B35" s="24"/>
      <c r="D35" s="34"/>
      <c r="E35" s="24"/>
      <c r="F35" s="24"/>
      <c r="G35" s="24"/>
      <c r="H35" s="24"/>
      <c r="I35" s="24"/>
      <c r="J35" s="24"/>
      <c r="K35" s="24"/>
      <c r="L35" s="24"/>
      <c r="M35" s="24"/>
      <c r="N35" s="34"/>
      <c r="O35" s="34"/>
      <c r="P35" s="34"/>
      <c r="Q35" s="34"/>
      <c r="R35" s="34"/>
      <c r="S35" s="34"/>
      <c r="T35" s="34"/>
      <c r="U35" s="34"/>
      <c r="V35" s="127"/>
      <c r="W35" s="127"/>
      <c r="X35" s="130"/>
      <c r="Y35" s="130"/>
      <c r="Z35" s="130"/>
      <c r="AA35" s="130"/>
      <c r="AB35" s="130"/>
      <c r="AC35" s="130"/>
      <c r="AD35" s="130"/>
      <c r="AE35" s="130"/>
      <c r="AF35" s="130"/>
      <c r="AG35" s="130"/>
      <c r="AH35" s="130"/>
      <c r="AI35" s="126"/>
      <c r="AJ35" s="126"/>
      <c r="AK35" s="126"/>
      <c r="AL35" s="126"/>
      <c r="AM35" s="126"/>
      <c r="AN35" s="126"/>
      <c r="AO35" s="126"/>
      <c r="AP35" s="126"/>
      <c r="AQ35" s="126"/>
      <c r="AR35" s="126"/>
      <c r="AS35" s="126"/>
      <c r="AT35" s="126"/>
    </row>
    <row r="36" spans="1:46" s="56" customFormat="1" ht="12" x14ac:dyDescent="0.2">
      <c r="A36" s="24"/>
      <c r="B36" s="24"/>
      <c r="D36" s="34"/>
      <c r="E36" s="24"/>
      <c r="F36" s="24"/>
      <c r="G36" s="24"/>
      <c r="H36" s="24"/>
      <c r="I36" s="24"/>
      <c r="J36" s="24"/>
      <c r="K36" s="24"/>
      <c r="L36" s="24"/>
      <c r="M36" s="24"/>
      <c r="N36" s="34"/>
      <c r="O36" s="34"/>
      <c r="P36" s="34"/>
      <c r="Q36" s="34"/>
      <c r="R36" s="34"/>
      <c r="S36" s="34"/>
      <c r="T36" s="34"/>
      <c r="U36" s="34"/>
      <c r="V36" s="127"/>
      <c r="W36" s="127"/>
      <c r="X36" s="130"/>
      <c r="Y36" s="130"/>
      <c r="Z36" s="130"/>
      <c r="AA36" s="130"/>
      <c r="AB36" s="130"/>
      <c r="AC36" s="130"/>
      <c r="AD36" s="130"/>
      <c r="AE36" s="130"/>
      <c r="AF36" s="130"/>
      <c r="AG36" s="130"/>
      <c r="AH36" s="130"/>
      <c r="AI36" s="126"/>
      <c r="AJ36" s="126"/>
      <c r="AK36" s="126"/>
      <c r="AL36" s="126"/>
      <c r="AM36" s="126"/>
      <c r="AN36" s="126"/>
      <c r="AO36" s="126"/>
      <c r="AP36" s="126"/>
      <c r="AQ36" s="126"/>
      <c r="AR36" s="126"/>
      <c r="AS36" s="126"/>
      <c r="AT36" s="126"/>
    </row>
    <row r="37" spans="1:46" s="56" customFormat="1" ht="12" x14ac:dyDescent="0.2">
      <c r="A37" s="24"/>
      <c r="B37" s="24"/>
      <c r="D37" s="34"/>
      <c r="E37" s="24"/>
      <c r="F37" s="24"/>
      <c r="G37" s="24"/>
      <c r="H37" s="24"/>
      <c r="I37" s="24"/>
      <c r="J37" s="24"/>
      <c r="K37" s="24"/>
      <c r="L37" s="24"/>
      <c r="M37" s="24"/>
      <c r="N37" s="34"/>
      <c r="O37" s="34"/>
      <c r="P37" s="34"/>
      <c r="Q37" s="34"/>
      <c r="R37" s="34"/>
      <c r="S37" s="34"/>
      <c r="T37" s="34"/>
      <c r="U37" s="34"/>
      <c r="V37" s="127"/>
      <c r="W37" s="127"/>
      <c r="X37" s="130"/>
      <c r="Y37" s="130"/>
      <c r="Z37" s="130"/>
      <c r="AA37" s="130"/>
      <c r="AB37" s="130"/>
      <c r="AC37" s="130"/>
      <c r="AD37" s="130"/>
      <c r="AE37" s="130"/>
      <c r="AF37" s="130"/>
      <c r="AG37" s="130"/>
      <c r="AH37" s="130"/>
      <c r="AI37" s="126"/>
      <c r="AJ37" s="126"/>
      <c r="AK37" s="126"/>
      <c r="AL37" s="126"/>
      <c r="AM37" s="126"/>
      <c r="AN37" s="126"/>
      <c r="AO37" s="126"/>
      <c r="AP37" s="126"/>
      <c r="AQ37" s="126"/>
      <c r="AR37" s="126"/>
      <c r="AS37" s="126"/>
      <c r="AT37" s="126"/>
    </row>
    <row r="38" spans="1:46" s="56" customFormat="1" ht="12" x14ac:dyDescent="0.2">
      <c r="A38" s="24"/>
      <c r="B38" s="24"/>
      <c r="D38" s="34"/>
      <c r="E38" s="24"/>
      <c r="F38" s="24"/>
      <c r="G38" s="24"/>
      <c r="H38" s="24"/>
      <c r="I38" s="24"/>
      <c r="J38" s="24"/>
      <c r="K38" s="24"/>
      <c r="L38" s="24"/>
      <c r="M38" s="24"/>
      <c r="N38" s="34"/>
      <c r="O38" s="34"/>
      <c r="P38" s="34"/>
      <c r="Q38" s="34"/>
      <c r="R38" s="34"/>
      <c r="S38" s="34"/>
      <c r="T38" s="34"/>
      <c r="U38" s="34"/>
      <c r="V38" s="127"/>
      <c r="W38" s="127"/>
      <c r="X38" s="130"/>
      <c r="Y38" s="130"/>
      <c r="Z38" s="130"/>
      <c r="AA38" s="130"/>
      <c r="AB38" s="130"/>
      <c r="AC38" s="130"/>
      <c r="AD38" s="130"/>
      <c r="AE38" s="130"/>
      <c r="AF38" s="130"/>
      <c r="AG38" s="130"/>
      <c r="AH38" s="130"/>
      <c r="AI38" s="126"/>
      <c r="AJ38" s="126"/>
      <c r="AK38" s="126"/>
      <c r="AL38" s="126"/>
      <c r="AM38" s="126"/>
      <c r="AN38" s="126"/>
      <c r="AO38" s="126"/>
      <c r="AP38" s="126"/>
      <c r="AQ38" s="126"/>
      <c r="AR38" s="126"/>
      <c r="AS38" s="126"/>
      <c r="AT38" s="126"/>
    </row>
    <row r="39" spans="1:46" s="56" customFormat="1" ht="12" x14ac:dyDescent="0.2">
      <c r="A39" s="24"/>
      <c r="B39" s="24"/>
      <c r="D39" s="34"/>
      <c r="E39" s="24"/>
      <c r="F39" s="24"/>
      <c r="G39" s="24"/>
      <c r="H39" s="24"/>
      <c r="I39" s="24"/>
      <c r="J39" s="24"/>
      <c r="K39" s="24"/>
      <c r="L39" s="24"/>
      <c r="M39" s="24"/>
      <c r="N39" s="34"/>
      <c r="O39" s="34"/>
      <c r="P39" s="34"/>
      <c r="Q39" s="34"/>
      <c r="R39" s="34"/>
      <c r="S39" s="34"/>
      <c r="T39" s="34"/>
      <c r="U39" s="34"/>
      <c r="V39" s="127"/>
      <c r="W39" s="127"/>
      <c r="X39" s="130"/>
      <c r="Y39" s="130"/>
      <c r="Z39" s="130"/>
      <c r="AA39" s="130"/>
      <c r="AB39" s="130"/>
      <c r="AC39" s="130"/>
      <c r="AD39" s="130"/>
      <c r="AE39" s="130"/>
      <c r="AF39" s="130"/>
      <c r="AG39" s="130"/>
      <c r="AH39" s="130"/>
      <c r="AI39" s="126"/>
      <c r="AJ39" s="126"/>
      <c r="AK39" s="126"/>
      <c r="AL39" s="126"/>
      <c r="AM39" s="126"/>
      <c r="AN39" s="126"/>
      <c r="AO39" s="126"/>
      <c r="AP39" s="126"/>
      <c r="AQ39" s="126"/>
      <c r="AR39" s="126"/>
      <c r="AS39" s="126"/>
      <c r="AT39" s="126"/>
    </row>
    <row r="40" spans="1:46" s="56" customFormat="1" ht="12" x14ac:dyDescent="0.2">
      <c r="A40" s="24"/>
      <c r="B40" s="24"/>
      <c r="D40" s="34"/>
      <c r="E40" s="24"/>
      <c r="F40" s="24"/>
      <c r="G40" s="24"/>
      <c r="H40" s="24"/>
      <c r="I40" s="24"/>
      <c r="J40" s="24"/>
      <c r="K40" s="24"/>
      <c r="L40" s="24"/>
      <c r="M40" s="24"/>
      <c r="N40" s="34"/>
      <c r="O40" s="34"/>
      <c r="P40" s="34"/>
      <c r="Q40" s="34"/>
      <c r="R40" s="34"/>
      <c r="S40" s="34"/>
      <c r="T40" s="34"/>
      <c r="U40" s="34"/>
      <c r="V40" s="127"/>
      <c r="W40" s="127"/>
      <c r="X40" s="130"/>
      <c r="Y40" s="130"/>
      <c r="Z40" s="130"/>
      <c r="AA40" s="130"/>
      <c r="AB40" s="130"/>
      <c r="AC40" s="130"/>
      <c r="AD40" s="130"/>
      <c r="AE40" s="130"/>
      <c r="AF40" s="130"/>
      <c r="AG40" s="130"/>
      <c r="AH40" s="130"/>
      <c r="AI40" s="126"/>
      <c r="AJ40" s="126"/>
      <c r="AK40" s="126"/>
      <c r="AL40" s="126"/>
      <c r="AM40" s="126"/>
      <c r="AN40" s="126"/>
      <c r="AO40" s="126"/>
      <c r="AP40" s="126"/>
      <c r="AQ40" s="126"/>
      <c r="AR40" s="126"/>
      <c r="AS40" s="126"/>
      <c r="AT40" s="126"/>
    </row>
    <row r="41" spans="1:46" s="56" customFormat="1" ht="12" x14ac:dyDescent="0.2">
      <c r="A41" s="24"/>
      <c r="B41" s="24"/>
      <c r="D41" s="34"/>
      <c r="E41" s="24"/>
      <c r="F41" s="24"/>
      <c r="G41" s="24"/>
      <c r="H41" s="24"/>
      <c r="I41" s="24"/>
      <c r="J41" s="24"/>
      <c r="K41" s="24"/>
      <c r="L41" s="24"/>
      <c r="M41" s="24"/>
      <c r="N41" s="34"/>
      <c r="O41" s="34"/>
      <c r="P41" s="674"/>
      <c r="Q41" s="34"/>
      <c r="R41" s="34"/>
      <c r="S41" s="34"/>
      <c r="T41" s="34"/>
      <c r="U41" s="34"/>
      <c r="V41" s="127"/>
      <c r="W41" s="127"/>
      <c r="X41" s="130"/>
      <c r="Y41" s="130"/>
      <c r="Z41" s="130"/>
      <c r="AA41" s="130"/>
      <c r="AB41" s="130"/>
      <c r="AC41" s="130"/>
      <c r="AD41" s="130"/>
      <c r="AE41" s="130"/>
      <c r="AF41" s="130"/>
      <c r="AG41" s="130"/>
      <c r="AH41" s="130"/>
      <c r="AI41" s="126"/>
      <c r="AJ41" s="126"/>
      <c r="AK41" s="126"/>
      <c r="AL41" s="126"/>
      <c r="AM41" s="126"/>
      <c r="AN41" s="126"/>
      <c r="AO41" s="126"/>
      <c r="AP41" s="126"/>
      <c r="AQ41" s="126"/>
      <c r="AR41" s="126"/>
      <c r="AS41" s="126"/>
      <c r="AT41" s="126"/>
    </row>
    <row r="42" spans="1:46" s="56" customFormat="1" ht="12" x14ac:dyDescent="0.2">
      <c r="A42" s="24"/>
      <c r="B42" s="24"/>
      <c r="D42" s="34"/>
      <c r="E42" s="24"/>
      <c r="F42" s="24"/>
      <c r="G42" s="24"/>
      <c r="H42" s="24"/>
      <c r="I42" s="24"/>
      <c r="J42" s="24"/>
      <c r="K42" s="24"/>
      <c r="L42" s="24"/>
      <c r="M42" s="24"/>
      <c r="N42" s="34"/>
      <c r="O42" s="34"/>
      <c r="P42" s="674"/>
      <c r="Q42" s="34"/>
      <c r="R42" s="34"/>
      <c r="S42" s="34"/>
      <c r="T42" s="34"/>
      <c r="U42" s="34"/>
      <c r="V42" s="127"/>
      <c r="W42" s="127"/>
      <c r="X42" s="130"/>
      <c r="Y42" s="130"/>
      <c r="Z42" s="130"/>
      <c r="AA42" s="130"/>
      <c r="AB42" s="130"/>
      <c r="AC42" s="130"/>
      <c r="AD42" s="130"/>
      <c r="AE42" s="130"/>
      <c r="AF42" s="130"/>
      <c r="AG42" s="130"/>
      <c r="AH42" s="130"/>
      <c r="AI42" s="126"/>
      <c r="AJ42" s="126"/>
      <c r="AK42" s="126"/>
      <c r="AL42" s="126"/>
      <c r="AM42" s="126"/>
      <c r="AN42" s="126"/>
      <c r="AO42" s="126"/>
      <c r="AP42" s="126"/>
      <c r="AQ42" s="126"/>
      <c r="AR42" s="126"/>
      <c r="AS42" s="126"/>
      <c r="AT42" s="126"/>
    </row>
    <row r="43" spans="1:46" s="56" customFormat="1" ht="12" x14ac:dyDescent="0.2">
      <c r="A43" s="24"/>
      <c r="B43" s="24"/>
      <c r="D43" s="34"/>
      <c r="E43" s="24"/>
      <c r="F43" s="24"/>
      <c r="G43" s="24"/>
      <c r="H43" s="24"/>
      <c r="I43" s="24"/>
      <c r="J43" s="24"/>
      <c r="K43" s="24"/>
      <c r="L43" s="24"/>
      <c r="M43" s="24"/>
      <c r="N43" s="34"/>
      <c r="O43" s="34"/>
      <c r="P43" s="674"/>
      <c r="Q43" s="34"/>
      <c r="R43" s="34"/>
      <c r="S43" s="34"/>
      <c r="T43" s="34"/>
      <c r="U43" s="34"/>
      <c r="V43" s="127"/>
      <c r="W43" s="127"/>
      <c r="X43" s="130"/>
      <c r="Y43" s="130"/>
      <c r="Z43" s="130"/>
      <c r="AA43" s="130"/>
      <c r="AB43" s="130"/>
      <c r="AC43" s="130"/>
      <c r="AD43" s="130"/>
      <c r="AE43" s="130"/>
      <c r="AF43" s="130"/>
      <c r="AG43" s="130"/>
      <c r="AH43" s="130"/>
      <c r="AI43" s="126"/>
      <c r="AJ43" s="126"/>
      <c r="AK43" s="126"/>
      <c r="AL43" s="126"/>
      <c r="AM43" s="126"/>
      <c r="AN43" s="126"/>
      <c r="AO43" s="126"/>
      <c r="AP43" s="126"/>
      <c r="AQ43" s="126"/>
      <c r="AR43" s="126"/>
      <c r="AS43" s="126"/>
      <c r="AT43" s="126"/>
    </row>
    <row r="44" spans="1:46" s="56" customFormat="1" ht="12" x14ac:dyDescent="0.2">
      <c r="A44" s="24"/>
      <c r="B44" s="24"/>
      <c r="D44" s="34"/>
      <c r="E44" s="24"/>
      <c r="F44" s="24"/>
      <c r="G44" s="24"/>
      <c r="H44" s="24"/>
      <c r="I44" s="24"/>
      <c r="J44" s="24"/>
      <c r="K44" s="24"/>
      <c r="L44" s="24"/>
      <c r="M44" s="24"/>
      <c r="N44" s="34"/>
      <c r="O44" s="34"/>
      <c r="P44" s="34"/>
      <c r="Q44" s="34"/>
      <c r="R44" s="34"/>
      <c r="S44" s="34"/>
      <c r="T44" s="34"/>
      <c r="U44" s="34"/>
      <c r="V44" s="127"/>
      <c r="W44" s="127"/>
      <c r="X44" s="130"/>
      <c r="Y44" s="130"/>
      <c r="Z44" s="130"/>
      <c r="AA44" s="130"/>
      <c r="AB44" s="130"/>
      <c r="AC44" s="130"/>
      <c r="AD44" s="130"/>
      <c r="AE44" s="130"/>
      <c r="AF44" s="130"/>
      <c r="AG44" s="130"/>
      <c r="AH44" s="130"/>
      <c r="AI44" s="126"/>
      <c r="AJ44" s="126"/>
      <c r="AK44" s="126"/>
      <c r="AL44" s="126"/>
      <c r="AM44" s="126"/>
      <c r="AN44" s="126"/>
      <c r="AO44" s="126"/>
      <c r="AP44" s="126"/>
      <c r="AQ44" s="126"/>
      <c r="AR44" s="126"/>
      <c r="AS44" s="126"/>
      <c r="AT44" s="126"/>
    </row>
    <row r="45" spans="1:46" s="56" customFormat="1" ht="12" x14ac:dyDescent="0.2">
      <c r="A45" s="24"/>
      <c r="B45" s="24"/>
      <c r="D45" s="34"/>
      <c r="E45" s="24"/>
      <c r="F45" s="24"/>
      <c r="G45" s="24"/>
      <c r="H45" s="24"/>
      <c r="I45" s="24"/>
      <c r="J45" s="24"/>
      <c r="K45" s="24"/>
      <c r="L45" s="24"/>
      <c r="M45" s="24"/>
      <c r="N45" s="34"/>
      <c r="O45" s="34"/>
      <c r="P45" s="34"/>
      <c r="Q45" s="34"/>
      <c r="R45" s="34"/>
      <c r="S45" s="34"/>
      <c r="T45" s="34"/>
      <c r="U45" s="34"/>
      <c r="V45" s="127"/>
      <c r="W45" s="127"/>
      <c r="X45" s="130"/>
      <c r="Y45" s="130"/>
      <c r="Z45" s="130"/>
      <c r="AA45" s="130"/>
      <c r="AB45" s="130"/>
      <c r="AC45" s="130"/>
      <c r="AD45" s="130"/>
      <c r="AE45" s="130"/>
      <c r="AF45" s="130"/>
      <c r="AG45" s="130"/>
      <c r="AH45" s="130"/>
      <c r="AI45" s="126"/>
      <c r="AJ45" s="126"/>
      <c r="AK45" s="126"/>
      <c r="AL45" s="126"/>
      <c r="AM45" s="126"/>
      <c r="AN45" s="126"/>
      <c r="AO45" s="126"/>
      <c r="AP45" s="126"/>
      <c r="AQ45" s="126"/>
      <c r="AR45" s="126"/>
      <c r="AS45" s="126"/>
      <c r="AT45" s="126"/>
    </row>
    <row r="46" spans="1:46" s="56" customFormat="1" ht="12" x14ac:dyDescent="0.2">
      <c r="A46" s="24"/>
      <c r="B46" s="24"/>
      <c r="D46" s="34"/>
      <c r="E46" s="24"/>
      <c r="F46" s="24"/>
      <c r="G46" s="24"/>
      <c r="H46" s="24"/>
      <c r="I46" s="24"/>
      <c r="J46" s="24"/>
      <c r="K46" s="24"/>
      <c r="L46" s="24"/>
      <c r="M46" s="24"/>
      <c r="N46" s="34"/>
      <c r="O46" s="34"/>
      <c r="P46" s="34"/>
      <c r="Q46" s="34"/>
      <c r="R46" s="34"/>
      <c r="S46" s="34"/>
      <c r="T46" s="34"/>
      <c r="U46" s="34"/>
      <c r="V46" s="127"/>
      <c r="W46" s="127"/>
      <c r="X46" s="130"/>
      <c r="Y46" s="130"/>
      <c r="Z46" s="130"/>
      <c r="AA46" s="130"/>
      <c r="AB46" s="130"/>
      <c r="AC46" s="130"/>
      <c r="AD46" s="130"/>
      <c r="AE46" s="130"/>
      <c r="AF46" s="130"/>
      <c r="AG46" s="130"/>
      <c r="AH46" s="130"/>
      <c r="AI46" s="126"/>
      <c r="AJ46" s="126"/>
      <c r="AK46" s="126"/>
      <c r="AL46" s="126"/>
      <c r="AM46" s="126"/>
      <c r="AN46" s="126"/>
      <c r="AO46" s="126"/>
      <c r="AP46" s="126"/>
      <c r="AQ46" s="126"/>
      <c r="AR46" s="126"/>
      <c r="AS46" s="126"/>
      <c r="AT46" s="126"/>
    </row>
    <row r="47" spans="1:46" s="56" customFormat="1" ht="12" x14ac:dyDescent="0.2">
      <c r="A47" s="24"/>
      <c r="B47" s="24"/>
      <c r="D47" s="34"/>
      <c r="E47" s="24"/>
      <c r="F47" s="24"/>
      <c r="G47" s="24"/>
      <c r="H47" s="24"/>
      <c r="I47" s="24"/>
      <c r="J47" s="24"/>
      <c r="K47" s="24"/>
      <c r="L47" s="24"/>
      <c r="M47" s="24"/>
      <c r="N47" s="34"/>
      <c r="O47" s="34"/>
      <c r="P47" s="34"/>
      <c r="Q47" s="34"/>
      <c r="R47" s="34"/>
      <c r="S47" s="34"/>
      <c r="T47" s="34"/>
      <c r="U47" s="34"/>
      <c r="V47" s="127"/>
      <c r="W47" s="127"/>
      <c r="X47" s="130"/>
      <c r="Y47" s="130"/>
      <c r="Z47" s="130"/>
      <c r="AA47" s="130"/>
      <c r="AB47" s="130"/>
      <c r="AC47" s="130"/>
      <c r="AD47" s="130"/>
      <c r="AE47" s="130"/>
      <c r="AF47" s="130"/>
      <c r="AG47" s="130"/>
      <c r="AH47" s="130"/>
      <c r="AI47" s="126"/>
      <c r="AJ47" s="126"/>
      <c r="AK47" s="126"/>
      <c r="AL47" s="126"/>
      <c r="AM47" s="126"/>
      <c r="AN47" s="126"/>
      <c r="AO47" s="126"/>
      <c r="AP47" s="126"/>
      <c r="AQ47" s="126"/>
      <c r="AR47" s="126"/>
      <c r="AS47" s="126"/>
      <c r="AT47" s="126"/>
    </row>
    <row r="48" spans="1:46" s="56" customFormat="1" ht="12" x14ac:dyDescent="0.2">
      <c r="A48" s="24"/>
      <c r="B48" s="24"/>
      <c r="D48" s="34"/>
      <c r="E48" s="24"/>
      <c r="F48" s="24"/>
      <c r="G48" s="24"/>
      <c r="H48" s="24"/>
      <c r="I48" s="24"/>
      <c r="J48" s="24"/>
      <c r="K48" s="24"/>
      <c r="L48" s="24"/>
      <c r="M48" s="24"/>
      <c r="N48" s="34"/>
      <c r="O48" s="34"/>
      <c r="P48" s="34"/>
      <c r="Q48" s="34"/>
      <c r="R48" s="34"/>
      <c r="S48" s="34"/>
      <c r="T48" s="34"/>
      <c r="U48" s="34"/>
      <c r="V48" s="127"/>
      <c r="W48" s="127"/>
      <c r="X48" s="130"/>
      <c r="Y48" s="130"/>
      <c r="Z48" s="130"/>
      <c r="AA48" s="130"/>
      <c r="AB48" s="130"/>
      <c r="AC48" s="130"/>
      <c r="AD48" s="130"/>
      <c r="AE48" s="130"/>
      <c r="AF48" s="130"/>
      <c r="AG48" s="130"/>
      <c r="AH48" s="130"/>
      <c r="AI48" s="126"/>
      <c r="AJ48" s="126"/>
      <c r="AK48" s="126"/>
      <c r="AL48" s="126"/>
      <c r="AM48" s="126"/>
      <c r="AN48" s="126"/>
      <c r="AO48" s="126"/>
      <c r="AP48" s="126"/>
      <c r="AQ48" s="126"/>
      <c r="AR48" s="126"/>
      <c r="AS48" s="126"/>
      <c r="AT48" s="126"/>
    </row>
    <row r="49" spans="1:46" s="56" customFormat="1" ht="12" x14ac:dyDescent="0.2">
      <c r="A49" s="24"/>
      <c r="B49" s="24"/>
      <c r="D49" s="34"/>
      <c r="E49" s="24"/>
      <c r="F49" s="24"/>
      <c r="G49" s="24"/>
      <c r="H49" s="24"/>
      <c r="I49" s="24"/>
      <c r="J49" s="24"/>
      <c r="K49" s="24"/>
      <c r="L49" s="24"/>
      <c r="M49" s="24"/>
      <c r="N49" s="34"/>
      <c r="O49" s="34"/>
      <c r="P49" s="34"/>
      <c r="Q49" s="34"/>
      <c r="R49" s="34"/>
      <c r="S49" s="34"/>
      <c r="T49" s="34"/>
      <c r="U49" s="34"/>
      <c r="V49" s="127"/>
      <c r="W49" s="127"/>
      <c r="X49" s="130"/>
      <c r="Y49" s="130"/>
      <c r="Z49" s="130"/>
      <c r="AA49" s="130"/>
      <c r="AB49" s="130"/>
      <c r="AC49" s="130"/>
      <c r="AD49" s="130"/>
      <c r="AE49" s="130"/>
      <c r="AF49" s="130"/>
      <c r="AG49" s="130"/>
      <c r="AH49" s="130"/>
      <c r="AI49" s="126"/>
      <c r="AJ49" s="126"/>
      <c r="AK49" s="126"/>
      <c r="AL49" s="126"/>
      <c r="AM49" s="126"/>
      <c r="AN49" s="126"/>
      <c r="AO49" s="126"/>
      <c r="AP49" s="126"/>
      <c r="AQ49" s="126"/>
      <c r="AR49" s="126"/>
      <c r="AS49" s="126"/>
      <c r="AT49" s="126"/>
    </row>
    <row r="50" spans="1:46" s="56" customFormat="1" ht="12" x14ac:dyDescent="0.2">
      <c r="A50" s="24"/>
      <c r="B50" s="24"/>
      <c r="D50" s="34"/>
      <c r="E50" s="24"/>
      <c r="F50" s="24"/>
      <c r="G50" s="24"/>
      <c r="H50" s="24"/>
      <c r="I50" s="24"/>
      <c r="J50" s="24"/>
      <c r="K50" s="24"/>
      <c r="L50" s="24"/>
      <c r="M50" s="24"/>
      <c r="N50" s="34"/>
      <c r="O50" s="34"/>
      <c r="P50" s="34"/>
      <c r="Q50" s="34"/>
      <c r="R50" s="34"/>
      <c r="S50" s="34"/>
      <c r="T50" s="34"/>
      <c r="U50" s="34"/>
      <c r="V50" s="127"/>
      <c r="W50" s="127"/>
      <c r="X50" s="130"/>
      <c r="Y50" s="130"/>
      <c r="Z50" s="130"/>
      <c r="AA50" s="130"/>
      <c r="AB50" s="130"/>
      <c r="AC50" s="130"/>
      <c r="AD50" s="130"/>
      <c r="AE50" s="130"/>
      <c r="AF50" s="130"/>
      <c r="AG50" s="130"/>
      <c r="AH50" s="130"/>
      <c r="AI50" s="126"/>
      <c r="AJ50" s="126"/>
      <c r="AK50" s="126"/>
      <c r="AL50" s="126"/>
      <c r="AM50" s="126"/>
      <c r="AN50" s="126"/>
      <c r="AO50" s="126"/>
      <c r="AP50" s="126"/>
      <c r="AQ50" s="126"/>
      <c r="AR50" s="126"/>
      <c r="AS50" s="126"/>
      <c r="AT50" s="126"/>
    </row>
    <row r="51" spans="1:46" s="56" customFormat="1" ht="12" x14ac:dyDescent="0.2">
      <c r="A51" s="24"/>
      <c r="B51" s="24"/>
      <c r="D51" s="34"/>
      <c r="E51" s="24"/>
      <c r="F51" s="24"/>
      <c r="G51" s="24"/>
      <c r="H51" s="24"/>
      <c r="I51" s="24"/>
      <c r="J51" s="24"/>
      <c r="K51" s="24"/>
      <c r="L51" s="24"/>
      <c r="M51" s="24"/>
      <c r="N51" s="34"/>
      <c r="O51" s="34"/>
      <c r="P51" s="34"/>
      <c r="Q51" s="34"/>
      <c r="R51" s="34"/>
      <c r="S51" s="34"/>
      <c r="T51" s="34"/>
      <c r="U51" s="34"/>
      <c r="V51" s="127"/>
      <c r="W51" s="127"/>
      <c r="X51" s="130"/>
      <c r="Y51" s="130"/>
      <c r="Z51" s="130"/>
      <c r="AA51" s="130"/>
      <c r="AB51" s="130"/>
      <c r="AC51" s="130"/>
      <c r="AD51" s="130"/>
      <c r="AE51" s="130"/>
      <c r="AF51" s="130"/>
      <c r="AG51" s="130"/>
      <c r="AH51" s="130"/>
      <c r="AI51" s="126"/>
      <c r="AJ51" s="126"/>
      <c r="AK51" s="126"/>
      <c r="AL51" s="126"/>
      <c r="AM51" s="126"/>
      <c r="AN51" s="126"/>
      <c r="AO51" s="126"/>
      <c r="AP51" s="126"/>
      <c r="AQ51" s="126"/>
      <c r="AR51" s="126"/>
      <c r="AS51" s="126"/>
      <c r="AT51" s="126"/>
    </row>
    <row r="52" spans="1:46" s="56" customFormat="1" ht="12" x14ac:dyDescent="0.2">
      <c r="A52" s="24"/>
      <c r="B52" s="24"/>
      <c r="D52" s="34"/>
      <c r="E52" s="24"/>
      <c r="F52" s="24"/>
      <c r="G52" s="24"/>
      <c r="H52" s="24"/>
      <c r="I52" s="24"/>
      <c r="J52" s="24"/>
      <c r="K52" s="24"/>
      <c r="L52" s="24"/>
      <c r="M52" s="24"/>
      <c r="N52" s="34"/>
      <c r="O52" s="34"/>
      <c r="P52" s="34"/>
      <c r="Q52" s="34"/>
      <c r="R52" s="34"/>
      <c r="S52" s="34"/>
      <c r="T52" s="34"/>
      <c r="U52" s="34"/>
      <c r="V52" s="127"/>
      <c r="W52" s="127"/>
      <c r="X52" s="130"/>
      <c r="Y52" s="130"/>
      <c r="Z52" s="130"/>
      <c r="AA52" s="130"/>
      <c r="AB52" s="130"/>
      <c r="AC52" s="130"/>
      <c r="AD52" s="130"/>
      <c r="AE52" s="130"/>
      <c r="AF52" s="130"/>
      <c r="AG52" s="130"/>
      <c r="AH52" s="130"/>
      <c r="AI52" s="126"/>
      <c r="AJ52" s="126"/>
      <c r="AK52" s="126"/>
      <c r="AL52" s="126"/>
      <c r="AM52" s="126"/>
      <c r="AN52" s="126"/>
      <c r="AO52" s="126"/>
      <c r="AP52" s="126"/>
      <c r="AQ52" s="126"/>
      <c r="AR52" s="126"/>
      <c r="AS52" s="126"/>
      <c r="AT52" s="126"/>
    </row>
    <row r="53" spans="1:46" s="56" customFormat="1" ht="12" x14ac:dyDescent="0.2">
      <c r="A53" s="24"/>
      <c r="B53" s="24"/>
      <c r="D53" s="34"/>
      <c r="E53" s="24"/>
      <c r="F53" s="24"/>
      <c r="G53" s="24"/>
      <c r="H53" s="24"/>
      <c r="I53" s="24"/>
      <c r="J53" s="24"/>
      <c r="K53" s="24"/>
      <c r="L53" s="24"/>
      <c r="M53" s="24"/>
      <c r="N53" s="34"/>
      <c r="O53" s="34"/>
      <c r="P53" s="34"/>
      <c r="Q53" s="34"/>
      <c r="R53" s="34"/>
      <c r="S53" s="34"/>
      <c r="T53" s="34"/>
      <c r="U53" s="34"/>
      <c r="V53" s="127"/>
      <c r="W53" s="127"/>
      <c r="X53" s="130"/>
      <c r="Y53" s="130"/>
      <c r="Z53" s="130"/>
      <c r="AA53" s="130"/>
      <c r="AB53" s="130"/>
      <c r="AC53" s="130"/>
      <c r="AD53" s="130"/>
      <c r="AE53" s="130"/>
      <c r="AF53" s="130"/>
      <c r="AG53" s="130"/>
      <c r="AH53" s="130"/>
      <c r="AI53" s="126"/>
      <c r="AJ53" s="126"/>
      <c r="AK53" s="126"/>
      <c r="AL53" s="126"/>
      <c r="AM53" s="126"/>
      <c r="AN53" s="126"/>
      <c r="AO53" s="126"/>
      <c r="AP53" s="126"/>
      <c r="AQ53" s="126"/>
      <c r="AR53" s="126"/>
      <c r="AS53" s="126"/>
      <c r="AT53" s="126"/>
    </row>
    <row r="54" spans="1:46" s="53" customFormat="1" ht="14.25" x14ac:dyDescent="0.2">
      <c r="A54" s="18"/>
      <c r="B54" s="18"/>
      <c r="D54" s="35"/>
      <c r="E54" s="18"/>
      <c r="F54" s="18"/>
      <c r="G54" s="18"/>
      <c r="H54" s="18"/>
      <c r="I54" s="18"/>
      <c r="J54" s="18"/>
      <c r="K54" s="18"/>
      <c r="L54" s="18"/>
      <c r="M54" s="18"/>
      <c r="N54" s="35"/>
      <c r="O54" s="35"/>
      <c r="P54" s="35"/>
      <c r="Q54" s="35"/>
      <c r="R54" s="35"/>
      <c r="S54" s="35"/>
      <c r="T54" s="35"/>
      <c r="U54" s="35"/>
      <c r="V54" s="128"/>
      <c r="W54" s="128"/>
      <c r="X54" s="131"/>
      <c r="Y54" s="131"/>
      <c r="Z54" s="131"/>
      <c r="AA54" s="131"/>
      <c r="AB54" s="131"/>
      <c r="AC54" s="131"/>
      <c r="AD54" s="131"/>
      <c r="AE54" s="131"/>
      <c r="AF54" s="131"/>
      <c r="AG54" s="131"/>
      <c r="AH54" s="131"/>
      <c r="AI54" s="8"/>
      <c r="AJ54" s="8"/>
      <c r="AK54" s="8"/>
      <c r="AL54" s="8"/>
      <c r="AM54" s="8"/>
      <c r="AN54" s="8"/>
      <c r="AO54" s="8"/>
      <c r="AP54" s="8"/>
      <c r="AQ54" s="8"/>
      <c r="AR54" s="8"/>
      <c r="AS54" s="8"/>
      <c r="AT54" s="8"/>
    </row>
    <row r="55" spans="1:46" s="53" customFormat="1" ht="14.25" x14ac:dyDescent="0.2">
      <c r="A55" s="18"/>
      <c r="B55" s="18"/>
      <c r="D55" s="35"/>
      <c r="E55" s="18"/>
      <c r="F55" s="18"/>
      <c r="G55" s="18"/>
      <c r="H55" s="18"/>
      <c r="I55" s="18"/>
      <c r="J55" s="18"/>
      <c r="K55" s="18"/>
      <c r="L55" s="18"/>
      <c r="M55" s="18"/>
      <c r="N55" s="35"/>
      <c r="O55" s="35"/>
      <c r="P55" s="35"/>
      <c r="Q55" s="35"/>
      <c r="R55" s="35"/>
      <c r="S55" s="35"/>
      <c r="T55" s="35"/>
      <c r="U55" s="35"/>
      <c r="V55" s="128"/>
      <c r="W55" s="128"/>
      <c r="X55" s="131"/>
      <c r="Y55" s="131"/>
      <c r="Z55" s="131"/>
      <c r="AA55" s="131"/>
      <c r="AB55" s="131"/>
      <c r="AC55" s="131"/>
      <c r="AD55" s="131"/>
      <c r="AE55" s="131"/>
      <c r="AF55" s="131"/>
      <c r="AG55" s="131"/>
      <c r="AH55" s="131"/>
      <c r="AI55" s="8"/>
      <c r="AJ55" s="8"/>
      <c r="AK55" s="8"/>
      <c r="AL55" s="8"/>
      <c r="AM55" s="8"/>
      <c r="AN55" s="8"/>
      <c r="AO55" s="8"/>
      <c r="AP55" s="8"/>
      <c r="AQ55" s="8"/>
      <c r="AR55" s="8"/>
      <c r="AS55" s="8"/>
      <c r="AT55" s="8"/>
    </row>
    <row r="56" spans="1:46" s="53" customFormat="1" ht="14.25" x14ac:dyDescent="0.2">
      <c r="A56" s="18"/>
      <c r="B56" s="18"/>
      <c r="D56" s="35"/>
      <c r="E56" s="18"/>
      <c r="F56" s="18"/>
      <c r="G56" s="18"/>
      <c r="H56" s="18"/>
      <c r="I56" s="18"/>
      <c r="J56" s="18"/>
      <c r="K56" s="18"/>
      <c r="L56" s="18"/>
      <c r="M56" s="18"/>
      <c r="N56" s="35"/>
      <c r="O56" s="35"/>
      <c r="P56" s="35"/>
      <c r="Q56" s="35"/>
      <c r="R56" s="35"/>
      <c r="S56" s="35"/>
      <c r="T56" s="35"/>
      <c r="U56" s="35"/>
      <c r="V56" s="128"/>
      <c r="W56" s="128"/>
      <c r="X56" s="131"/>
      <c r="Y56" s="131"/>
      <c r="Z56" s="131"/>
      <c r="AA56" s="131"/>
      <c r="AB56" s="131"/>
      <c r="AC56" s="131"/>
      <c r="AD56" s="131"/>
      <c r="AE56" s="131"/>
      <c r="AF56" s="131"/>
      <c r="AG56" s="131"/>
      <c r="AH56" s="131"/>
      <c r="AI56" s="8"/>
      <c r="AJ56" s="8"/>
      <c r="AK56" s="8"/>
      <c r="AL56" s="8"/>
      <c r="AM56" s="8"/>
      <c r="AN56" s="8"/>
      <c r="AO56" s="8"/>
      <c r="AP56" s="8"/>
      <c r="AQ56" s="8"/>
      <c r="AR56" s="8"/>
      <c r="AS56" s="8"/>
      <c r="AT56" s="8"/>
    </row>
    <row r="57" spans="1:46" s="53" customFormat="1" ht="14.25" x14ac:dyDescent="0.2">
      <c r="A57" s="18"/>
      <c r="B57" s="18"/>
      <c r="D57" s="35"/>
      <c r="E57" s="18"/>
      <c r="F57" s="18"/>
      <c r="G57" s="18"/>
      <c r="H57" s="18"/>
      <c r="I57" s="18"/>
      <c r="J57" s="18"/>
      <c r="K57" s="18"/>
      <c r="L57" s="18"/>
      <c r="M57" s="18"/>
      <c r="N57" s="35"/>
      <c r="O57" s="35"/>
      <c r="P57" s="35"/>
      <c r="Q57" s="35"/>
      <c r="R57" s="35"/>
      <c r="S57" s="35"/>
      <c r="T57" s="35"/>
      <c r="U57" s="35"/>
      <c r="V57" s="128"/>
      <c r="W57" s="128"/>
      <c r="X57" s="131"/>
      <c r="Y57" s="131"/>
      <c r="Z57" s="131"/>
      <c r="AA57" s="131"/>
      <c r="AB57" s="131"/>
      <c r="AC57" s="131"/>
      <c r="AD57" s="131"/>
      <c r="AE57" s="131"/>
      <c r="AF57" s="131"/>
      <c r="AG57" s="131"/>
      <c r="AH57" s="131"/>
      <c r="AI57" s="8"/>
      <c r="AJ57" s="8"/>
      <c r="AK57" s="8"/>
      <c r="AL57" s="8"/>
      <c r="AM57" s="8"/>
      <c r="AN57" s="8"/>
      <c r="AO57" s="8"/>
      <c r="AP57" s="8"/>
      <c r="AQ57" s="8"/>
      <c r="AR57" s="8"/>
      <c r="AS57" s="8"/>
      <c r="AT57" s="8"/>
    </row>
    <row r="58" spans="1:46" s="53" customFormat="1" ht="14.25" x14ac:dyDescent="0.2">
      <c r="A58" s="18"/>
      <c r="B58" s="18"/>
      <c r="D58" s="35"/>
      <c r="E58" s="18"/>
      <c r="F58" s="18"/>
      <c r="G58" s="18"/>
      <c r="H58" s="18"/>
      <c r="I58" s="18"/>
      <c r="J58" s="18"/>
      <c r="K58" s="18"/>
      <c r="L58" s="18"/>
      <c r="M58" s="18"/>
      <c r="N58" s="35"/>
      <c r="O58" s="35"/>
      <c r="P58" s="35"/>
      <c r="Q58" s="35"/>
      <c r="R58" s="35"/>
      <c r="S58" s="35"/>
      <c r="T58" s="35"/>
      <c r="U58" s="35"/>
      <c r="V58" s="128"/>
      <c r="W58" s="128"/>
      <c r="X58" s="131"/>
      <c r="Y58" s="131"/>
      <c r="Z58" s="131"/>
      <c r="AA58" s="131"/>
      <c r="AB58" s="131"/>
      <c r="AC58" s="131"/>
      <c r="AD58" s="131"/>
      <c r="AE58" s="131"/>
      <c r="AF58" s="131"/>
      <c r="AG58" s="131"/>
      <c r="AH58" s="131"/>
      <c r="AI58" s="8"/>
      <c r="AJ58" s="8"/>
      <c r="AK58" s="8"/>
      <c r="AL58" s="8"/>
      <c r="AM58" s="8"/>
      <c r="AN58" s="8"/>
      <c r="AO58" s="8"/>
      <c r="AP58" s="8"/>
      <c r="AQ58" s="8"/>
      <c r="AR58" s="8"/>
      <c r="AS58" s="8"/>
      <c r="AT58" s="8"/>
    </row>
    <row r="59" spans="1:46" s="53" customFormat="1" ht="14.25" x14ac:dyDescent="0.2">
      <c r="A59" s="18"/>
      <c r="B59" s="18"/>
      <c r="D59" s="35"/>
      <c r="E59" s="18"/>
      <c r="F59" s="18"/>
      <c r="G59" s="18"/>
      <c r="H59" s="18"/>
      <c r="I59" s="18"/>
      <c r="J59" s="18"/>
      <c r="K59" s="18"/>
      <c r="L59" s="18"/>
      <c r="M59" s="18"/>
      <c r="N59" s="35"/>
      <c r="O59" s="35"/>
      <c r="P59" s="35"/>
      <c r="Q59" s="35"/>
      <c r="R59" s="35"/>
      <c r="S59" s="35"/>
      <c r="T59" s="35"/>
      <c r="U59" s="35"/>
      <c r="V59" s="128"/>
      <c r="W59" s="128"/>
      <c r="X59" s="131"/>
      <c r="Y59" s="131"/>
      <c r="Z59" s="131"/>
      <c r="AA59" s="131"/>
      <c r="AB59" s="131"/>
      <c r="AC59" s="131"/>
      <c r="AD59" s="131"/>
      <c r="AE59" s="131"/>
      <c r="AF59" s="131"/>
      <c r="AG59" s="131"/>
      <c r="AH59" s="131"/>
      <c r="AI59" s="8"/>
      <c r="AJ59" s="8"/>
      <c r="AK59" s="8"/>
      <c r="AL59" s="8"/>
      <c r="AM59" s="8"/>
      <c r="AN59" s="8"/>
      <c r="AO59" s="8"/>
      <c r="AP59" s="8"/>
      <c r="AQ59" s="8"/>
      <c r="AR59" s="8"/>
      <c r="AS59" s="8"/>
      <c r="AT59" s="8"/>
    </row>
    <row r="60" spans="1:46" s="53" customFormat="1" ht="14.25" x14ac:dyDescent="0.2">
      <c r="A60" s="18"/>
      <c r="B60" s="18"/>
      <c r="D60" s="35"/>
      <c r="E60" s="18"/>
      <c r="F60" s="18"/>
      <c r="G60" s="18"/>
      <c r="H60" s="18"/>
      <c r="I60" s="18"/>
      <c r="J60" s="18"/>
      <c r="K60" s="18"/>
      <c r="L60" s="18"/>
      <c r="M60" s="18"/>
      <c r="N60" s="35"/>
      <c r="O60" s="35"/>
      <c r="P60" s="35"/>
      <c r="Q60" s="35"/>
      <c r="R60" s="35"/>
      <c r="S60" s="35"/>
      <c r="T60" s="35"/>
      <c r="U60" s="35"/>
      <c r="V60" s="128"/>
      <c r="W60" s="128"/>
      <c r="X60" s="131"/>
      <c r="Y60" s="131"/>
      <c r="Z60" s="131"/>
      <c r="AA60" s="131"/>
      <c r="AB60" s="131"/>
      <c r="AC60" s="131"/>
      <c r="AD60" s="131"/>
      <c r="AE60" s="131"/>
      <c r="AF60" s="131"/>
      <c r="AG60" s="131"/>
      <c r="AH60" s="131"/>
      <c r="AI60" s="8"/>
      <c r="AJ60" s="8"/>
      <c r="AK60" s="8"/>
      <c r="AL60" s="8"/>
      <c r="AM60" s="8"/>
      <c r="AN60" s="8"/>
      <c r="AO60" s="8"/>
      <c r="AP60" s="8"/>
      <c r="AQ60" s="8"/>
      <c r="AR60" s="8"/>
      <c r="AS60" s="8"/>
      <c r="AT60" s="8"/>
    </row>
    <row r="61" spans="1:46" s="53" customFormat="1" ht="14.25" x14ac:dyDescent="0.2">
      <c r="A61" s="18"/>
      <c r="B61" s="18"/>
      <c r="D61" s="35"/>
      <c r="E61" s="18"/>
      <c r="F61" s="18"/>
      <c r="G61" s="18"/>
      <c r="H61" s="18"/>
      <c r="I61" s="18"/>
      <c r="J61" s="18"/>
      <c r="K61" s="18"/>
      <c r="L61" s="18"/>
      <c r="M61" s="18"/>
      <c r="N61" s="35"/>
      <c r="O61" s="35"/>
      <c r="P61" s="35"/>
      <c r="Q61" s="35"/>
      <c r="R61" s="35"/>
      <c r="S61" s="35"/>
      <c r="T61" s="35"/>
      <c r="U61" s="35"/>
      <c r="V61" s="128"/>
      <c r="W61" s="128"/>
      <c r="X61" s="131"/>
      <c r="Y61" s="131"/>
      <c r="Z61" s="131"/>
      <c r="AA61" s="131"/>
      <c r="AB61" s="131"/>
      <c r="AC61" s="131"/>
      <c r="AD61" s="131"/>
      <c r="AE61" s="131"/>
      <c r="AF61" s="131"/>
      <c r="AG61" s="131"/>
      <c r="AH61" s="131"/>
      <c r="AI61" s="8"/>
      <c r="AJ61" s="8"/>
      <c r="AK61" s="8"/>
      <c r="AL61" s="8"/>
      <c r="AM61" s="8"/>
      <c r="AN61" s="8"/>
      <c r="AO61" s="8"/>
      <c r="AP61" s="8"/>
      <c r="AQ61" s="8"/>
      <c r="AR61" s="8"/>
      <c r="AS61" s="8"/>
      <c r="AT61" s="8"/>
    </row>
    <row r="62" spans="1:46" s="53" customFormat="1" ht="14.25" x14ac:dyDescent="0.2">
      <c r="A62" s="18"/>
      <c r="B62" s="18"/>
      <c r="D62" s="35"/>
      <c r="E62" s="18"/>
      <c r="F62" s="18"/>
      <c r="G62" s="18"/>
      <c r="H62" s="18"/>
      <c r="I62" s="18"/>
      <c r="J62" s="18"/>
      <c r="K62" s="18"/>
      <c r="L62" s="18"/>
      <c r="M62" s="18"/>
      <c r="N62" s="35"/>
      <c r="O62" s="35"/>
      <c r="P62" s="35"/>
      <c r="Q62" s="35"/>
      <c r="R62" s="35"/>
      <c r="S62" s="35"/>
      <c r="T62" s="35"/>
      <c r="U62" s="35"/>
      <c r="V62" s="128"/>
      <c r="W62" s="128"/>
      <c r="X62" s="131"/>
      <c r="Y62" s="131"/>
      <c r="Z62" s="131"/>
      <c r="AA62" s="131"/>
      <c r="AB62" s="131"/>
      <c r="AC62" s="131"/>
      <c r="AD62" s="131"/>
      <c r="AE62" s="131"/>
      <c r="AF62" s="131"/>
      <c r="AG62" s="131"/>
      <c r="AH62" s="131"/>
      <c r="AI62" s="8"/>
      <c r="AJ62" s="8"/>
      <c r="AK62" s="8"/>
      <c r="AL62" s="8"/>
      <c r="AM62" s="8"/>
      <c r="AN62" s="8"/>
      <c r="AO62" s="8"/>
      <c r="AP62" s="8"/>
      <c r="AQ62" s="8"/>
      <c r="AR62" s="8"/>
      <c r="AS62" s="8"/>
      <c r="AT62" s="8"/>
    </row>
    <row r="63" spans="1:46" s="53" customFormat="1" ht="14.25" x14ac:dyDescent="0.2">
      <c r="A63" s="18"/>
      <c r="B63" s="18"/>
      <c r="D63" s="35"/>
      <c r="E63" s="18"/>
      <c r="F63" s="18"/>
      <c r="G63" s="18"/>
      <c r="H63" s="18"/>
      <c r="I63" s="18"/>
      <c r="J63" s="18"/>
      <c r="K63" s="18"/>
      <c r="L63" s="18"/>
      <c r="M63" s="18"/>
      <c r="N63" s="35"/>
      <c r="O63" s="35"/>
      <c r="P63" s="35"/>
      <c r="Q63" s="35"/>
      <c r="R63" s="35"/>
      <c r="S63" s="35"/>
      <c r="T63" s="35"/>
      <c r="U63" s="35"/>
      <c r="V63" s="128"/>
      <c r="W63" s="128"/>
      <c r="X63" s="131"/>
      <c r="Y63" s="131"/>
      <c r="Z63" s="131"/>
      <c r="AA63" s="131"/>
      <c r="AB63" s="131"/>
      <c r="AC63" s="131"/>
      <c r="AD63" s="131"/>
      <c r="AE63" s="131"/>
      <c r="AF63" s="131"/>
      <c r="AG63" s="131"/>
      <c r="AH63" s="131"/>
      <c r="AI63" s="8"/>
      <c r="AJ63" s="8"/>
      <c r="AK63" s="8"/>
      <c r="AL63" s="8"/>
      <c r="AM63" s="8"/>
      <c r="AN63" s="8"/>
      <c r="AO63" s="8"/>
      <c r="AP63" s="8"/>
      <c r="AQ63" s="8"/>
      <c r="AR63" s="8"/>
      <c r="AS63" s="8"/>
      <c r="AT63" s="8"/>
    </row>
    <row r="64" spans="1:46" s="53" customFormat="1" ht="14.25" x14ac:dyDescent="0.2">
      <c r="A64" s="18"/>
      <c r="B64" s="18"/>
      <c r="D64" s="35"/>
      <c r="E64" s="18"/>
      <c r="F64" s="18"/>
      <c r="G64" s="18"/>
      <c r="H64" s="18"/>
      <c r="I64" s="18"/>
      <c r="J64" s="18"/>
      <c r="K64" s="18"/>
      <c r="L64" s="18"/>
      <c r="M64" s="18"/>
      <c r="N64" s="35"/>
      <c r="O64" s="35"/>
      <c r="P64" s="35"/>
      <c r="Q64" s="35"/>
      <c r="R64" s="35"/>
      <c r="S64" s="35"/>
      <c r="T64" s="35"/>
      <c r="U64" s="35"/>
      <c r="V64" s="128"/>
      <c r="W64" s="128"/>
      <c r="X64" s="131"/>
      <c r="Y64" s="131"/>
      <c r="Z64" s="131"/>
      <c r="AA64" s="131"/>
      <c r="AB64" s="131"/>
      <c r="AC64" s="131"/>
      <c r="AD64" s="131"/>
      <c r="AE64" s="131"/>
      <c r="AF64" s="131"/>
      <c r="AG64" s="131"/>
      <c r="AH64" s="131"/>
      <c r="AI64" s="8"/>
      <c r="AJ64" s="8"/>
      <c r="AK64" s="8"/>
      <c r="AL64" s="8"/>
      <c r="AM64" s="8"/>
      <c r="AN64" s="8"/>
      <c r="AO64" s="8"/>
      <c r="AP64" s="8"/>
      <c r="AQ64" s="8"/>
      <c r="AR64" s="8"/>
      <c r="AS64" s="8"/>
      <c r="AT64" s="8"/>
    </row>
    <row r="65" spans="1:46" s="53" customFormat="1" ht="14.25" x14ac:dyDescent="0.2">
      <c r="A65" s="18"/>
      <c r="B65" s="18"/>
      <c r="D65" s="35"/>
      <c r="E65" s="18"/>
      <c r="F65" s="18"/>
      <c r="G65" s="18"/>
      <c r="H65" s="18"/>
      <c r="I65" s="18"/>
      <c r="J65" s="18"/>
      <c r="K65" s="18"/>
      <c r="L65" s="18"/>
      <c r="M65" s="18"/>
      <c r="N65" s="35"/>
      <c r="O65" s="35"/>
      <c r="P65" s="35"/>
      <c r="Q65" s="35"/>
      <c r="R65" s="35"/>
      <c r="S65" s="35"/>
      <c r="T65" s="35"/>
      <c r="U65" s="35"/>
      <c r="V65" s="128"/>
      <c r="W65" s="128"/>
      <c r="X65" s="131"/>
      <c r="Y65" s="131"/>
      <c r="Z65" s="131"/>
      <c r="AA65" s="131"/>
      <c r="AB65" s="131"/>
      <c r="AC65" s="131"/>
      <c r="AD65" s="131"/>
      <c r="AE65" s="131"/>
      <c r="AF65" s="131"/>
      <c r="AG65" s="131"/>
      <c r="AH65" s="131"/>
      <c r="AI65" s="8"/>
      <c r="AJ65" s="8"/>
      <c r="AK65" s="8"/>
      <c r="AL65" s="8"/>
      <c r="AM65" s="8"/>
      <c r="AN65" s="8"/>
      <c r="AO65" s="8"/>
      <c r="AP65" s="8"/>
      <c r="AQ65" s="8"/>
      <c r="AR65" s="8"/>
      <c r="AS65" s="8"/>
      <c r="AT65" s="8"/>
    </row>
    <row r="66" spans="1:46" s="53" customFormat="1" ht="14.25" x14ac:dyDescent="0.2">
      <c r="A66" s="18"/>
      <c r="B66" s="18"/>
      <c r="D66" s="35"/>
      <c r="E66" s="18"/>
      <c r="F66" s="18"/>
      <c r="G66" s="18"/>
      <c r="H66" s="18"/>
      <c r="I66" s="18"/>
      <c r="J66" s="18"/>
      <c r="K66" s="18"/>
      <c r="L66" s="18"/>
      <c r="M66" s="18"/>
      <c r="N66" s="35"/>
      <c r="O66" s="35"/>
      <c r="P66" s="35"/>
      <c r="Q66" s="35"/>
      <c r="R66" s="35"/>
      <c r="S66" s="35"/>
      <c r="T66" s="35"/>
      <c r="U66" s="35"/>
      <c r="V66" s="128"/>
      <c r="W66" s="128"/>
      <c r="X66" s="131"/>
      <c r="Y66" s="131"/>
      <c r="Z66" s="131"/>
      <c r="AA66" s="131"/>
      <c r="AB66" s="131"/>
      <c r="AC66" s="131"/>
      <c r="AD66" s="131"/>
      <c r="AE66" s="131"/>
      <c r="AF66" s="131"/>
      <c r="AG66" s="131"/>
      <c r="AH66" s="131"/>
      <c r="AI66" s="8"/>
      <c r="AJ66" s="8"/>
      <c r="AK66" s="8"/>
      <c r="AL66" s="8"/>
      <c r="AM66" s="8"/>
      <c r="AN66" s="8"/>
      <c r="AO66" s="8"/>
      <c r="AP66" s="8"/>
      <c r="AQ66" s="8"/>
      <c r="AR66" s="8"/>
      <c r="AS66" s="8"/>
      <c r="AT66" s="8"/>
    </row>
    <row r="67" spans="1:46" s="53" customFormat="1" ht="14.25" x14ac:dyDescent="0.2">
      <c r="A67" s="18"/>
      <c r="B67" s="18"/>
      <c r="D67" s="35"/>
      <c r="E67" s="18"/>
      <c r="F67" s="18"/>
      <c r="G67" s="18"/>
      <c r="H67" s="18"/>
      <c r="I67" s="18"/>
      <c r="J67" s="18"/>
      <c r="K67" s="18"/>
      <c r="L67" s="18"/>
      <c r="M67" s="18"/>
      <c r="N67" s="35"/>
      <c r="O67" s="35"/>
      <c r="P67" s="35"/>
      <c r="Q67" s="35"/>
      <c r="R67" s="35"/>
      <c r="S67" s="35"/>
      <c r="T67" s="35"/>
      <c r="U67" s="35"/>
      <c r="V67" s="128"/>
      <c r="W67" s="128"/>
      <c r="X67" s="131"/>
      <c r="Y67" s="131"/>
      <c r="Z67" s="131"/>
      <c r="AA67" s="131"/>
      <c r="AB67" s="131"/>
      <c r="AC67" s="131"/>
      <c r="AD67" s="131"/>
      <c r="AE67" s="131"/>
      <c r="AF67" s="131"/>
      <c r="AG67" s="131"/>
      <c r="AH67" s="131"/>
      <c r="AI67" s="8"/>
      <c r="AJ67" s="8"/>
      <c r="AK67" s="8"/>
      <c r="AL67" s="8"/>
      <c r="AM67" s="8"/>
      <c r="AN67" s="8"/>
      <c r="AO67" s="8"/>
      <c r="AP67" s="8"/>
      <c r="AQ67" s="8"/>
      <c r="AR67" s="8"/>
      <c r="AS67" s="8"/>
      <c r="AT67" s="8"/>
    </row>
    <row r="68" spans="1:46" s="53" customFormat="1" ht="14.25" x14ac:dyDescent="0.2">
      <c r="A68" s="18"/>
      <c r="B68" s="18"/>
      <c r="D68" s="35"/>
      <c r="E68" s="18"/>
      <c r="F68" s="18"/>
      <c r="G68" s="18"/>
      <c r="H68" s="18"/>
      <c r="I68" s="18"/>
      <c r="J68" s="18"/>
      <c r="K68" s="18"/>
      <c r="L68" s="18"/>
      <c r="M68" s="18"/>
      <c r="N68" s="35"/>
      <c r="O68" s="35"/>
      <c r="P68" s="35"/>
      <c r="Q68" s="35"/>
      <c r="R68" s="35"/>
      <c r="S68" s="35"/>
      <c r="T68" s="35"/>
      <c r="U68" s="35"/>
      <c r="V68" s="128"/>
      <c r="W68" s="128"/>
      <c r="X68" s="131"/>
      <c r="Y68" s="131"/>
      <c r="Z68" s="131"/>
      <c r="AA68" s="131"/>
      <c r="AB68" s="131"/>
      <c r="AC68" s="131"/>
      <c r="AD68" s="131"/>
      <c r="AE68" s="131"/>
      <c r="AF68" s="131"/>
      <c r="AG68" s="131"/>
      <c r="AH68" s="131"/>
      <c r="AI68" s="8"/>
      <c r="AJ68" s="8"/>
      <c r="AK68" s="8"/>
      <c r="AL68" s="8"/>
      <c r="AM68" s="8"/>
      <c r="AN68" s="8"/>
      <c r="AO68" s="8"/>
      <c r="AP68" s="8"/>
      <c r="AQ68" s="8"/>
      <c r="AR68" s="8"/>
      <c r="AS68" s="8"/>
      <c r="AT68" s="8"/>
    </row>
    <row r="69" spans="1:46" s="53" customFormat="1" ht="14.25" x14ac:dyDescent="0.2">
      <c r="A69" s="18"/>
      <c r="B69" s="18"/>
      <c r="D69" s="35"/>
      <c r="E69" s="18"/>
      <c r="F69" s="18"/>
      <c r="G69" s="18"/>
      <c r="H69" s="18"/>
      <c r="I69" s="18"/>
      <c r="J69" s="18"/>
      <c r="K69" s="18"/>
      <c r="L69" s="18"/>
      <c r="M69" s="18"/>
      <c r="N69" s="35"/>
      <c r="O69" s="35"/>
      <c r="P69" s="35"/>
      <c r="Q69" s="35"/>
      <c r="R69" s="35"/>
      <c r="S69" s="35"/>
      <c r="T69" s="35"/>
      <c r="U69" s="35"/>
      <c r="V69" s="128"/>
      <c r="W69" s="128"/>
      <c r="X69" s="131"/>
      <c r="Y69" s="131"/>
      <c r="Z69" s="131"/>
      <c r="AA69" s="131"/>
      <c r="AB69" s="131"/>
      <c r="AC69" s="131"/>
      <c r="AD69" s="131"/>
      <c r="AE69" s="131"/>
      <c r="AF69" s="131"/>
      <c r="AG69" s="131"/>
      <c r="AH69" s="131"/>
      <c r="AI69" s="8"/>
      <c r="AJ69" s="8"/>
      <c r="AK69" s="8"/>
      <c r="AL69" s="8"/>
      <c r="AM69" s="8"/>
      <c r="AN69" s="8"/>
      <c r="AO69" s="8"/>
      <c r="AP69" s="8"/>
      <c r="AQ69" s="8"/>
      <c r="AR69" s="8"/>
      <c r="AS69" s="8"/>
      <c r="AT69" s="8"/>
    </row>
    <row r="70" spans="1:46" s="53" customFormat="1" ht="14.25" x14ac:dyDescent="0.2">
      <c r="A70" s="18"/>
      <c r="B70" s="18"/>
      <c r="D70" s="35"/>
      <c r="E70" s="18"/>
      <c r="F70" s="18"/>
      <c r="G70" s="18"/>
      <c r="H70" s="18"/>
      <c r="I70" s="18"/>
      <c r="J70" s="18"/>
      <c r="K70" s="18"/>
      <c r="L70" s="18"/>
      <c r="M70" s="18"/>
      <c r="N70" s="35"/>
      <c r="O70" s="35"/>
      <c r="P70" s="35"/>
      <c r="Q70" s="35"/>
      <c r="R70" s="35"/>
      <c r="S70" s="35"/>
      <c r="T70" s="35"/>
      <c r="U70" s="35"/>
      <c r="V70" s="128"/>
      <c r="W70" s="128"/>
      <c r="X70" s="131"/>
      <c r="Y70" s="131"/>
      <c r="Z70" s="131"/>
      <c r="AA70" s="131"/>
      <c r="AB70" s="131"/>
      <c r="AC70" s="131"/>
      <c r="AD70" s="131"/>
      <c r="AE70" s="131"/>
      <c r="AF70" s="131"/>
      <c r="AG70" s="131"/>
      <c r="AH70" s="131"/>
      <c r="AI70" s="8"/>
      <c r="AJ70" s="8"/>
      <c r="AK70" s="8"/>
      <c r="AL70" s="8"/>
      <c r="AM70" s="8"/>
      <c r="AN70" s="8"/>
      <c r="AO70" s="8"/>
      <c r="AP70" s="8"/>
      <c r="AQ70" s="8"/>
      <c r="AR70" s="8"/>
      <c r="AS70" s="8"/>
      <c r="AT70" s="8"/>
    </row>
    <row r="71" spans="1:46" s="53" customFormat="1" ht="14.25" x14ac:dyDescent="0.2">
      <c r="A71" s="18"/>
      <c r="B71" s="18"/>
      <c r="D71" s="35"/>
      <c r="E71" s="18"/>
      <c r="F71" s="18"/>
      <c r="G71" s="18"/>
      <c r="H71" s="18"/>
      <c r="I71" s="18"/>
      <c r="J71" s="18"/>
      <c r="K71" s="18"/>
      <c r="L71" s="18"/>
      <c r="M71" s="18"/>
      <c r="N71" s="35"/>
      <c r="O71" s="35"/>
      <c r="P71" s="35"/>
      <c r="Q71" s="35"/>
      <c r="R71" s="35"/>
      <c r="S71" s="35"/>
      <c r="T71" s="35"/>
      <c r="U71" s="35"/>
      <c r="V71" s="128"/>
      <c r="W71" s="128"/>
      <c r="X71" s="131"/>
      <c r="Y71" s="131"/>
      <c r="Z71" s="131"/>
      <c r="AA71" s="131"/>
      <c r="AB71" s="131"/>
      <c r="AC71" s="131"/>
      <c r="AD71" s="131"/>
      <c r="AE71" s="131"/>
      <c r="AF71" s="131"/>
      <c r="AG71" s="131"/>
      <c r="AH71" s="131"/>
      <c r="AI71" s="8"/>
      <c r="AJ71" s="8"/>
      <c r="AK71" s="8"/>
      <c r="AL71" s="8"/>
      <c r="AM71" s="8"/>
      <c r="AN71" s="8"/>
      <c r="AO71" s="8"/>
      <c r="AP71" s="8"/>
      <c r="AQ71" s="8"/>
      <c r="AR71" s="8"/>
      <c r="AS71" s="8"/>
      <c r="AT71" s="8"/>
    </row>
    <row r="72" spans="1:46" s="53" customFormat="1" ht="14.25" x14ac:dyDescent="0.2">
      <c r="A72" s="18"/>
      <c r="B72" s="18"/>
      <c r="D72" s="35"/>
      <c r="E72" s="18"/>
      <c r="F72" s="18"/>
      <c r="G72" s="18"/>
      <c r="H72" s="18"/>
      <c r="I72" s="18"/>
      <c r="J72" s="18"/>
      <c r="K72" s="18"/>
      <c r="L72" s="18"/>
      <c r="M72" s="18"/>
      <c r="N72" s="35"/>
      <c r="O72" s="35"/>
      <c r="P72" s="35"/>
      <c r="Q72" s="35"/>
      <c r="R72" s="35"/>
      <c r="S72" s="35"/>
      <c r="T72" s="35"/>
      <c r="U72" s="35"/>
      <c r="V72" s="128"/>
      <c r="W72" s="128"/>
      <c r="X72" s="131"/>
      <c r="Y72" s="131"/>
      <c r="Z72" s="131"/>
      <c r="AA72" s="131"/>
      <c r="AB72" s="131"/>
      <c r="AC72" s="131"/>
      <c r="AD72" s="131"/>
      <c r="AE72" s="131"/>
      <c r="AF72" s="131"/>
      <c r="AG72" s="131"/>
      <c r="AH72" s="131"/>
      <c r="AI72" s="8"/>
      <c r="AJ72" s="8"/>
      <c r="AK72" s="8"/>
      <c r="AL72" s="8"/>
      <c r="AM72" s="8"/>
      <c r="AN72" s="8"/>
      <c r="AO72" s="8"/>
      <c r="AP72" s="8"/>
      <c r="AQ72" s="8"/>
      <c r="AR72" s="8"/>
      <c r="AS72" s="8"/>
      <c r="AT72" s="8"/>
    </row>
    <row r="73" spans="1:46" s="53" customFormat="1" ht="14.25" x14ac:dyDescent="0.2">
      <c r="A73" s="18"/>
      <c r="B73" s="18"/>
      <c r="D73" s="35"/>
      <c r="E73" s="18"/>
      <c r="F73" s="18"/>
      <c r="G73" s="18"/>
      <c r="H73" s="18"/>
      <c r="I73" s="18"/>
      <c r="J73" s="18"/>
      <c r="K73" s="18"/>
      <c r="L73" s="18"/>
      <c r="M73" s="18"/>
      <c r="N73" s="35"/>
      <c r="O73" s="35"/>
      <c r="P73" s="35"/>
      <c r="Q73" s="35"/>
      <c r="R73" s="35"/>
      <c r="S73" s="35"/>
      <c r="T73" s="35"/>
      <c r="U73" s="35"/>
      <c r="V73" s="128"/>
      <c r="W73" s="128"/>
      <c r="X73" s="131"/>
      <c r="Y73" s="131"/>
      <c r="Z73" s="131"/>
      <c r="AA73" s="131"/>
      <c r="AB73" s="131"/>
      <c r="AC73" s="131"/>
      <c r="AD73" s="131"/>
      <c r="AE73" s="131"/>
      <c r="AF73" s="131"/>
      <c r="AG73" s="131"/>
      <c r="AH73" s="131"/>
      <c r="AI73" s="8"/>
      <c r="AJ73" s="8"/>
      <c r="AK73" s="8"/>
      <c r="AL73" s="8"/>
      <c r="AM73" s="8"/>
      <c r="AN73" s="8"/>
      <c r="AO73" s="8"/>
      <c r="AP73" s="8"/>
      <c r="AQ73" s="8"/>
      <c r="AR73" s="8"/>
      <c r="AS73" s="8"/>
      <c r="AT73" s="8"/>
    </row>
    <row r="74" spans="1:46" s="53" customFormat="1" ht="14.25" x14ac:dyDescent="0.2">
      <c r="A74" s="18"/>
      <c r="B74" s="18"/>
      <c r="D74" s="35"/>
      <c r="E74" s="18"/>
      <c r="F74" s="18"/>
      <c r="G74" s="18"/>
      <c r="H74" s="18"/>
      <c r="I74" s="18"/>
      <c r="J74" s="18"/>
      <c r="K74" s="18"/>
      <c r="L74" s="18"/>
      <c r="M74" s="18"/>
      <c r="N74" s="35"/>
      <c r="O74" s="35"/>
      <c r="P74" s="35"/>
      <c r="Q74" s="35"/>
      <c r="R74" s="35"/>
      <c r="S74" s="35"/>
      <c r="T74" s="35"/>
      <c r="U74" s="35"/>
      <c r="V74" s="128"/>
      <c r="W74" s="128"/>
      <c r="X74" s="131"/>
      <c r="Y74" s="131"/>
      <c r="Z74" s="131"/>
      <c r="AA74" s="131"/>
      <c r="AB74" s="131"/>
      <c r="AC74" s="131"/>
      <c r="AD74" s="131"/>
      <c r="AE74" s="131"/>
      <c r="AF74" s="131"/>
      <c r="AG74" s="131"/>
      <c r="AH74" s="131"/>
      <c r="AI74" s="8"/>
      <c r="AJ74" s="8"/>
      <c r="AK74" s="8"/>
      <c r="AL74" s="8"/>
      <c r="AM74" s="8"/>
      <c r="AN74" s="8"/>
      <c r="AO74" s="8"/>
      <c r="AP74" s="8"/>
      <c r="AQ74" s="8"/>
      <c r="AR74" s="8"/>
      <c r="AS74" s="8"/>
      <c r="AT74" s="8"/>
    </row>
  </sheetData>
  <sheetProtection algorithmName="SHA-512" hashValue="BUjqXo7lXXnQ36RphNqoLdl5aPu57SDqCz7EIvO1iw2oiMcIdmEWgX4n1pSoFynuY3aRA0kSrfhWDX95Qyv1bg==" saltValue="yhoHRMCE0IRhgZoDT5J+rg==" spinCount="100000" sheet="1"/>
  <mergeCells count="24">
    <mergeCell ref="A6:AI6"/>
    <mergeCell ref="A34:B34"/>
    <mergeCell ref="A32:B32"/>
    <mergeCell ref="A31:B31"/>
    <mergeCell ref="A29:B29"/>
    <mergeCell ref="A14:B14"/>
    <mergeCell ref="A28:B28"/>
    <mergeCell ref="A33:B33"/>
    <mergeCell ref="A11:B11"/>
    <mergeCell ref="A10:B10"/>
    <mergeCell ref="A30:B30"/>
    <mergeCell ref="A27:B27"/>
    <mergeCell ref="A22:B22"/>
    <mergeCell ref="A20:B20"/>
    <mergeCell ref="A12:B12"/>
    <mergeCell ref="A15:B15"/>
    <mergeCell ref="A8:B8"/>
    <mergeCell ref="A16:B16"/>
    <mergeCell ref="A18:B18"/>
    <mergeCell ref="A26:B26"/>
    <mergeCell ref="A25:B25"/>
    <mergeCell ref="A24:B24"/>
    <mergeCell ref="A13:B13"/>
    <mergeCell ref="A9:B9"/>
  </mergeCells>
  <phoneticPr fontId="0" type="noConversion"/>
  <printOptions horizontalCentered="1"/>
  <pageMargins left="0.4" right="0.33" top="0.56999999999999995" bottom="0.39" header="0.28000000000000003" footer="0.16"/>
  <pageSetup scale="32" orientation="landscape" r:id="rId1"/>
  <headerFooter alignWithMargins="0">
    <oddFooter xml:space="preserve">&amp;R
</oddFooter>
  </headerFooter>
  <colBreaks count="1" manualBreakCount="1">
    <brk id="15" max="34" man="1"/>
  </colBreaks>
  <ignoredErrors>
    <ignoredError sqref="N11"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J1730"/>
  <sheetViews>
    <sheetView zoomScale="85" zoomScaleNormal="85" workbookViewId="0">
      <selection activeCell="C13" sqref="C13:J13"/>
    </sheetView>
  </sheetViews>
  <sheetFormatPr defaultColWidth="9.28515625" defaultRowHeight="12.75" x14ac:dyDescent="0.2"/>
  <cols>
    <col min="1" max="1" width="9.42578125" style="77" bestFit="1" customWidth="1"/>
    <col min="2" max="2" width="58.7109375" style="30" customWidth="1"/>
    <col min="3" max="5" width="11.42578125" style="95" customWidth="1"/>
    <col min="6" max="7" width="12.5703125" style="95" customWidth="1"/>
    <col min="8" max="9" width="10.5703125" style="95" customWidth="1"/>
    <col min="10" max="10" width="11.7109375" style="95" customWidth="1"/>
    <col min="11" max="16384" width="9.28515625" style="30"/>
  </cols>
  <sheetData>
    <row r="1" spans="1:10" ht="24" customHeight="1" x14ac:dyDescent="0.2">
      <c r="A1" s="824" t="s">
        <v>188</v>
      </c>
      <c r="B1" s="825"/>
      <c r="C1" s="433"/>
      <c r="D1" s="433"/>
      <c r="E1" s="826"/>
      <c r="F1" s="826"/>
      <c r="G1" s="826"/>
      <c r="H1" s="433"/>
      <c r="I1" s="434"/>
      <c r="J1" s="827" t="str">
        <f>'SCC List'!A2</f>
        <v>(Rev.26, January 2025)</v>
      </c>
    </row>
    <row r="2" spans="1:10" s="136" customFormat="1" ht="24" customHeight="1" x14ac:dyDescent="0.2">
      <c r="A2" s="828" t="str">
        <f>'Build Main'!A2</f>
        <v xml:space="preserve">Insert Project Sponsor's Name here </v>
      </c>
      <c r="B2" s="435"/>
      <c r="C2" s="435"/>
      <c r="D2" s="435"/>
      <c r="E2" s="435"/>
      <c r="F2" s="435"/>
      <c r="G2" s="435"/>
      <c r="H2" s="963" t="s">
        <v>53</v>
      </c>
      <c r="I2" s="964"/>
      <c r="J2" s="829">
        <f ca="1">'Build Main'!O2</f>
        <v>45671.660289814812</v>
      </c>
    </row>
    <row r="3" spans="1:10" s="136" customFormat="1" ht="24" customHeight="1" x14ac:dyDescent="0.2">
      <c r="A3" s="828" t="str">
        <f>'Build Main'!A3</f>
        <v>Insert Project Name and Location</v>
      </c>
      <c r="B3" s="435"/>
      <c r="C3" s="435"/>
      <c r="D3" s="435"/>
      <c r="E3" s="435"/>
      <c r="F3" s="435"/>
      <c r="G3" s="435"/>
      <c r="H3" s="965"/>
      <c r="I3" s="966"/>
      <c r="J3" s="830"/>
    </row>
    <row r="4" spans="1:10" s="136" customFormat="1" ht="22.5" customHeight="1" x14ac:dyDescent="0.2">
      <c r="A4" s="831" t="str">
        <f>'Build Main'!A4</f>
        <v xml:space="preserve">Insert Current Phase (e.g. Applic. for FFGA, Construction, Rev Ops) </v>
      </c>
      <c r="B4" s="832"/>
      <c r="C4" s="832"/>
      <c r="D4" s="832"/>
      <c r="E4" s="832"/>
      <c r="F4" s="832"/>
      <c r="G4" s="832"/>
      <c r="H4" s="967"/>
      <c r="I4" s="968"/>
      <c r="J4" s="833"/>
    </row>
    <row r="5" spans="1:10" s="111" customFormat="1" ht="6" hidden="1" customHeight="1" x14ac:dyDescent="0.2">
      <c r="A5" s="960"/>
      <c r="B5" s="961"/>
      <c r="C5" s="961"/>
      <c r="D5" s="961"/>
      <c r="E5" s="961"/>
      <c r="F5" s="961"/>
      <c r="G5" s="961"/>
      <c r="H5" s="961"/>
      <c r="I5" s="961"/>
      <c r="J5" s="962"/>
    </row>
    <row r="6" spans="1:10" ht="101.25" hidden="1" customHeight="1" x14ac:dyDescent="0.2">
      <c r="A6" s="969" t="s">
        <v>1</v>
      </c>
      <c r="B6" s="970"/>
      <c r="C6" s="970"/>
      <c r="D6" s="970"/>
      <c r="E6" s="970"/>
      <c r="F6" s="970"/>
      <c r="G6" s="970"/>
      <c r="H6" s="970"/>
      <c r="I6" s="970"/>
      <c r="J6" s="971"/>
    </row>
    <row r="7" spans="1:10" s="90" customFormat="1" ht="14.1" customHeight="1" x14ac:dyDescent="0.2">
      <c r="A7" s="783" t="str">
        <f>'SCC List'!A3:B3</f>
        <v>10 GUIDEWAY &amp; TRACK ELEMENTS (route miles)</v>
      </c>
      <c r="B7" s="784"/>
      <c r="C7" s="620"/>
      <c r="D7" s="525"/>
      <c r="E7" s="525"/>
      <c r="F7" s="521"/>
      <c r="G7" s="621"/>
      <c r="H7" s="622"/>
      <c r="I7" s="623"/>
      <c r="J7" s="576"/>
    </row>
    <row r="8" spans="1:10" s="91" customFormat="1" ht="14.1" customHeight="1" x14ac:dyDescent="0.2">
      <c r="A8" s="786">
        <f>'SCC List'!A4:B4</f>
        <v>10.01</v>
      </c>
      <c r="B8" s="787" t="str">
        <f>'SCC List'!B4</f>
        <v>Guideway: At-grade exclusive right-of-way</v>
      </c>
      <c r="C8" s="956"/>
      <c r="D8" s="956"/>
      <c r="E8" s="956"/>
      <c r="F8" s="956"/>
      <c r="G8" s="956"/>
      <c r="H8" s="956"/>
      <c r="I8" s="956"/>
      <c r="J8" s="957"/>
    </row>
    <row r="9" spans="1:10" s="91" customFormat="1" ht="14.1" customHeight="1" x14ac:dyDescent="0.2">
      <c r="A9" s="786" t="str">
        <f>'SCC List'!A5:B5</f>
        <v>10.02</v>
      </c>
      <c r="B9" s="787" t="str">
        <f>'SCC List'!B5</f>
        <v>Guideway: At-grade semi-exclusive (allows cross-traffic)</v>
      </c>
      <c r="C9" s="956"/>
      <c r="D9" s="956"/>
      <c r="E9" s="956"/>
      <c r="F9" s="956"/>
      <c r="G9" s="956"/>
      <c r="H9" s="956"/>
      <c r="I9" s="956"/>
      <c r="J9" s="957"/>
    </row>
    <row r="10" spans="1:10" s="91" customFormat="1" ht="14.1" customHeight="1" x14ac:dyDescent="0.2">
      <c r="A10" s="786">
        <f>'SCC List'!A6:B6</f>
        <v>10.029999999999999</v>
      </c>
      <c r="B10" s="787" t="str">
        <f>'SCC List'!B6</f>
        <v>Guideway: At-grade in mixed traffic</v>
      </c>
      <c r="C10" s="956"/>
      <c r="D10" s="956"/>
      <c r="E10" s="956"/>
      <c r="F10" s="956"/>
      <c r="G10" s="956"/>
      <c r="H10" s="956"/>
      <c r="I10" s="956"/>
      <c r="J10" s="957"/>
    </row>
    <row r="11" spans="1:10" s="91" customFormat="1" ht="14.1" customHeight="1" x14ac:dyDescent="0.2">
      <c r="A11" s="786">
        <f>'SCC List'!A7:B7</f>
        <v>10.039999999999999</v>
      </c>
      <c r="B11" s="787" t="str">
        <f>'SCC List'!B7</f>
        <v>Guideway: Aerial structure</v>
      </c>
      <c r="C11" s="956"/>
      <c r="D11" s="956"/>
      <c r="E11" s="956"/>
      <c r="F11" s="956"/>
      <c r="G11" s="956"/>
      <c r="H11" s="956"/>
      <c r="I11" s="956"/>
      <c r="J11" s="957"/>
    </row>
    <row r="12" spans="1:10" s="91" customFormat="1" ht="14.1" customHeight="1" x14ac:dyDescent="0.2">
      <c r="A12" s="786">
        <f>'SCC List'!A8:B8</f>
        <v>10.050000000000001</v>
      </c>
      <c r="B12" s="787" t="str">
        <f>'SCC List'!B8</f>
        <v>Guideway: Built-up fill</v>
      </c>
      <c r="C12" s="956"/>
      <c r="D12" s="956"/>
      <c r="E12" s="956"/>
      <c r="F12" s="956"/>
      <c r="G12" s="956"/>
      <c r="H12" s="956"/>
      <c r="I12" s="956"/>
      <c r="J12" s="957"/>
    </row>
    <row r="13" spans="1:10" s="91" customFormat="1" ht="14.1" customHeight="1" x14ac:dyDescent="0.2">
      <c r="A13" s="786">
        <f>'SCC List'!A9:B9</f>
        <v>10.06</v>
      </c>
      <c r="B13" s="787" t="str">
        <f>'SCC List'!B9</f>
        <v>Guideway: Underground cut &amp; cover</v>
      </c>
      <c r="C13" s="956"/>
      <c r="D13" s="956"/>
      <c r="E13" s="956"/>
      <c r="F13" s="956"/>
      <c r="G13" s="956"/>
      <c r="H13" s="956"/>
      <c r="I13" s="956"/>
      <c r="J13" s="957"/>
    </row>
    <row r="14" spans="1:10" s="91" customFormat="1" ht="14.1" customHeight="1" x14ac:dyDescent="0.2">
      <c r="A14" s="786">
        <f>'SCC List'!A10:B10</f>
        <v>10.07</v>
      </c>
      <c r="B14" s="787" t="str">
        <f>'SCC List'!B10</f>
        <v>Guideway: Underground tunnel</v>
      </c>
      <c r="C14" s="956"/>
      <c r="D14" s="956"/>
      <c r="E14" s="956"/>
      <c r="F14" s="956"/>
      <c r="G14" s="956"/>
      <c r="H14" s="956"/>
      <c r="I14" s="956"/>
      <c r="J14" s="957"/>
    </row>
    <row r="15" spans="1:10" s="91" customFormat="1" ht="14.1" customHeight="1" x14ac:dyDescent="0.2">
      <c r="A15" s="786">
        <f>'SCC List'!A11:B11</f>
        <v>10.08</v>
      </c>
      <c r="B15" s="787" t="str">
        <f>'SCC List'!B11</f>
        <v>Guideway: Retained cut or fill</v>
      </c>
      <c r="C15" s="956"/>
      <c r="D15" s="956"/>
      <c r="E15" s="956"/>
      <c r="F15" s="956"/>
      <c r="G15" s="956"/>
      <c r="H15" s="956"/>
      <c r="I15" s="956"/>
      <c r="J15" s="957"/>
    </row>
    <row r="16" spans="1:10" s="91" customFormat="1" ht="14.1" customHeight="1" x14ac:dyDescent="0.2">
      <c r="A16" s="786">
        <f>'SCC List'!A12:B12</f>
        <v>10.09</v>
      </c>
      <c r="B16" s="787" t="str">
        <f>'SCC List'!B12</f>
        <v>Track:  Direct fixation</v>
      </c>
      <c r="C16" s="956"/>
      <c r="D16" s="956"/>
      <c r="E16" s="956"/>
      <c r="F16" s="956"/>
      <c r="G16" s="956"/>
      <c r="H16" s="956"/>
      <c r="I16" s="956"/>
      <c r="J16" s="957"/>
    </row>
    <row r="17" spans="1:10" s="91" customFormat="1" ht="14.1" customHeight="1" x14ac:dyDescent="0.2">
      <c r="A17" s="786">
        <f>'SCC List'!A13:B13</f>
        <v>10.1</v>
      </c>
      <c r="B17" s="787" t="str">
        <f>'SCC List'!B13</f>
        <v>Track:  Embedded</v>
      </c>
      <c r="C17" s="956"/>
      <c r="D17" s="956"/>
      <c r="E17" s="956"/>
      <c r="F17" s="956"/>
      <c r="G17" s="956"/>
      <c r="H17" s="956"/>
      <c r="I17" s="956"/>
      <c r="J17" s="957"/>
    </row>
    <row r="18" spans="1:10" s="91" customFormat="1" ht="14.1" customHeight="1" x14ac:dyDescent="0.2">
      <c r="A18" s="786">
        <f>'SCC List'!A14:B14</f>
        <v>10.11</v>
      </c>
      <c r="B18" s="787" t="str">
        <f>'SCC List'!B14</f>
        <v>Track:  Ballasted</v>
      </c>
      <c r="C18" s="956"/>
      <c r="D18" s="956"/>
      <c r="E18" s="956"/>
      <c r="F18" s="956"/>
      <c r="G18" s="956"/>
      <c r="H18" s="956"/>
      <c r="I18" s="956"/>
      <c r="J18" s="957"/>
    </row>
    <row r="19" spans="1:10" s="91" customFormat="1" ht="14.1" customHeight="1" x14ac:dyDescent="0.2">
      <c r="A19" s="786">
        <f>'SCC List'!A15:B15</f>
        <v>10.119999999999999</v>
      </c>
      <c r="B19" s="787" t="str">
        <f>'SCC List'!B15</f>
        <v>Track:  Special (switches, turnouts)</v>
      </c>
      <c r="C19" s="956"/>
      <c r="D19" s="956"/>
      <c r="E19" s="956"/>
      <c r="F19" s="956"/>
      <c r="G19" s="956"/>
      <c r="H19" s="956"/>
      <c r="I19" s="956"/>
      <c r="J19" s="957"/>
    </row>
    <row r="20" spans="1:10" s="91" customFormat="1" ht="14.1" customHeight="1" x14ac:dyDescent="0.2">
      <c r="A20" s="786">
        <f>'SCC List'!A16:B16</f>
        <v>10.130000000000001</v>
      </c>
      <c r="B20" s="787" t="str">
        <f>'SCC List'!B16</f>
        <v>Track:  Vibration and noise dampening</v>
      </c>
      <c r="C20" s="956"/>
      <c r="D20" s="956"/>
      <c r="E20" s="956"/>
      <c r="F20" s="956"/>
      <c r="G20" s="956"/>
      <c r="H20" s="956"/>
      <c r="I20" s="956"/>
      <c r="J20" s="957"/>
    </row>
    <row r="21" spans="1:10" s="90" customFormat="1" ht="14.1" customHeight="1" x14ac:dyDescent="0.2">
      <c r="A21" s="783" t="str">
        <f>'SCC List'!A17:B17</f>
        <v>20 STATIONS, STOPS, TERMINALS, INTERMODAL (number)</v>
      </c>
      <c r="B21" s="784"/>
      <c r="C21" s="624"/>
      <c r="D21" s="625"/>
      <c r="E21" s="625"/>
      <c r="F21" s="626"/>
      <c r="G21" s="627"/>
      <c r="H21" s="628"/>
      <c r="I21" s="629"/>
      <c r="J21" s="630"/>
    </row>
    <row r="22" spans="1:10" s="91" customFormat="1" ht="14.1" customHeight="1" x14ac:dyDescent="0.2">
      <c r="A22" s="788">
        <f>'SCC List'!A18</f>
        <v>20.010000000000002</v>
      </c>
      <c r="B22" s="789" t="str">
        <f>'SCC List'!B18</f>
        <v>At-grade station, stop, shelter, mall, terminal, platform</v>
      </c>
      <c r="C22" s="956"/>
      <c r="D22" s="956"/>
      <c r="E22" s="956"/>
      <c r="F22" s="956"/>
      <c r="G22" s="956"/>
      <c r="H22" s="956"/>
      <c r="I22" s="956"/>
      <c r="J22" s="957"/>
    </row>
    <row r="23" spans="1:10" s="91" customFormat="1" ht="14.1" customHeight="1" x14ac:dyDescent="0.2">
      <c r="A23" s="788">
        <f>'SCC List'!A19</f>
        <v>20.02</v>
      </c>
      <c r="B23" s="789" t="str">
        <f>'SCC List'!B19</f>
        <v>Aerial station, stop, shelter, mall, terminal, platform</v>
      </c>
      <c r="C23" s="956"/>
      <c r="D23" s="956"/>
      <c r="E23" s="956"/>
      <c r="F23" s="956"/>
      <c r="G23" s="956"/>
      <c r="H23" s="956"/>
      <c r="I23" s="956"/>
      <c r="J23" s="957"/>
    </row>
    <row r="24" spans="1:10" s="91" customFormat="1" ht="14.1" customHeight="1" x14ac:dyDescent="0.2">
      <c r="A24" s="788">
        <f>'SCC List'!A20</f>
        <v>20.03</v>
      </c>
      <c r="B24" s="789" t="str">
        <f>'SCC List'!B20</f>
        <v xml:space="preserve">Underground station, stop, shelter, mall, terminal, platform </v>
      </c>
      <c r="C24" s="956"/>
      <c r="D24" s="956"/>
      <c r="E24" s="956"/>
      <c r="F24" s="956"/>
      <c r="G24" s="956"/>
      <c r="H24" s="956"/>
      <c r="I24" s="956"/>
      <c r="J24" s="957"/>
    </row>
    <row r="25" spans="1:10" s="91" customFormat="1" ht="14.1" customHeight="1" x14ac:dyDescent="0.2">
      <c r="A25" s="788">
        <f>'SCC List'!A21</f>
        <v>20.04</v>
      </c>
      <c r="B25" s="789" t="str">
        <f>'SCC List'!B21</f>
        <v xml:space="preserve">Other stations, landings, terminals:  Intermodal, ferry, trolley, etc. </v>
      </c>
      <c r="C25" s="956"/>
      <c r="D25" s="956"/>
      <c r="E25" s="956"/>
      <c r="F25" s="956"/>
      <c r="G25" s="956"/>
      <c r="H25" s="956"/>
      <c r="I25" s="956"/>
      <c r="J25" s="957"/>
    </row>
    <row r="26" spans="1:10" s="91" customFormat="1" ht="14.1" customHeight="1" x14ac:dyDescent="0.2">
      <c r="A26" s="788">
        <f>'SCC List'!A22</f>
        <v>20.05</v>
      </c>
      <c r="B26" s="789" t="str">
        <f>'SCC List'!B22</f>
        <v xml:space="preserve">Joint development </v>
      </c>
      <c r="C26" s="956"/>
      <c r="D26" s="956"/>
      <c r="E26" s="956"/>
      <c r="F26" s="956"/>
      <c r="G26" s="956"/>
      <c r="H26" s="956"/>
      <c r="I26" s="956"/>
      <c r="J26" s="957"/>
    </row>
    <row r="27" spans="1:10" s="91" customFormat="1" ht="14.1" customHeight="1" x14ac:dyDescent="0.2">
      <c r="A27" s="788">
        <f>'SCC List'!A23</f>
        <v>20.059999999999999</v>
      </c>
      <c r="B27" s="789" t="str">
        <f>'SCC List'!B23</f>
        <v>Automobile parking multi-story structure</v>
      </c>
      <c r="C27" s="956"/>
      <c r="D27" s="956"/>
      <c r="E27" s="956"/>
      <c r="F27" s="956"/>
      <c r="G27" s="956"/>
      <c r="H27" s="956"/>
      <c r="I27" s="956"/>
      <c r="J27" s="957"/>
    </row>
    <row r="28" spans="1:10" s="91" customFormat="1" ht="14.1" customHeight="1" x14ac:dyDescent="0.2">
      <c r="A28" s="788">
        <f>'SCC List'!A24</f>
        <v>20.07</v>
      </c>
      <c r="B28" s="789" t="str">
        <f>'SCC List'!B24</f>
        <v>Elevators, escalators</v>
      </c>
      <c r="C28" s="956"/>
      <c r="D28" s="956"/>
      <c r="E28" s="956"/>
      <c r="F28" s="956"/>
      <c r="G28" s="956"/>
      <c r="H28" s="956"/>
      <c r="I28" s="956"/>
      <c r="J28" s="957"/>
    </row>
    <row r="29" spans="1:10" s="90" customFormat="1" ht="14.1" customHeight="1" x14ac:dyDescent="0.2">
      <c r="A29" s="783" t="str">
        <f>'SCC List'!A25</f>
        <v>30 SUPPORT FACILITIES: YARDS, SHOPS, ADMIN. BLDGS</v>
      </c>
      <c r="B29" s="784"/>
      <c r="C29" s="631"/>
      <c r="D29" s="625"/>
      <c r="E29" s="625"/>
      <c r="F29" s="626"/>
      <c r="G29" s="627"/>
      <c r="H29" s="628"/>
      <c r="I29" s="629"/>
      <c r="J29" s="630"/>
    </row>
    <row r="30" spans="1:10" s="91" customFormat="1" ht="14.1" customHeight="1" x14ac:dyDescent="0.2">
      <c r="A30" s="788">
        <f>'SCC List'!A26</f>
        <v>30.01</v>
      </c>
      <c r="B30" s="789" t="str">
        <f>'SCC List'!B26</f>
        <v>Administration Building:  Office, sales, storage, revenue counting</v>
      </c>
      <c r="C30" s="956"/>
      <c r="D30" s="956"/>
      <c r="E30" s="956"/>
      <c r="F30" s="956"/>
      <c r="G30" s="956"/>
      <c r="H30" s="956"/>
      <c r="I30" s="956"/>
      <c r="J30" s="957"/>
    </row>
    <row r="31" spans="1:10" s="91" customFormat="1" ht="14.1" customHeight="1" x14ac:dyDescent="0.2">
      <c r="A31" s="788">
        <f>'SCC List'!A27</f>
        <v>30.02</v>
      </c>
      <c r="B31" s="790" t="str">
        <f>'SCC List'!B27</f>
        <v xml:space="preserve">Light Maintenance Facility </v>
      </c>
      <c r="C31" s="956"/>
      <c r="D31" s="956"/>
      <c r="E31" s="956"/>
      <c r="F31" s="956"/>
      <c r="G31" s="956"/>
      <c r="H31" s="956"/>
      <c r="I31" s="956"/>
      <c r="J31" s="957"/>
    </row>
    <row r="32" spans="1:10" s="91" customFormat="1" ht="14.1" customHeight="1" x14ac:dyDescent="0.2">
      <c r="A32" s="788">
        <f>'SCC List'!A28</f>
        <v>30.03</v>
      </c>
      <c r="B32" s="790" t="str">
        <f>'SCC List'!B28</f>
        <v>Heavy Maintenance Facility</v>
      </c>
      <c r="C32" s="956"/>
      <c r="D32" s="956"/>
      <c r="E32" s="956"/>
      <c r="F32" s="956"/>
      <c r="G32" s="956"/>
      <c r="H32" s="956"/>
      <c r="I32" s="956"/>
      <c r="J32" s="957"/>
    </row>
    <row r="33" spans="1:10" s="91" customFormat="1" ht="14.1" customHeight="1" x14ac:dyDescent="0.2">
      <c r="A33" s="788">
        <f>'SCC List'!A29</f>
        <v>30.04</v>
      </c>
      <c r="B33" s="790" t="str">
        <f>'SCC List'!B29</f>
        <v>Storage or Maintenance of Way Building</v>
      </c>
      <c r="C33" s="956"/>
      <c r="D33" s="956"/>
      <c r="E33" s="956"/>
      <c r="F33" s="956"/>
      <c r="G33" s="956"/>
      <c r="H33" s="956"/>
      <c r="I33" s="956"/>
      <c r="J33" s="957"/>
    </row>
    <row r="34" spans="1:10" s="91" customFormat="1" ht="14.1" customHeight="1" x14ac:dyDescent="0.2">
      <c r="A34" s="788">
        <f>'SCC List'!A30</f>
        <v>30.05</v>
      </c>
      <c r="B34" s="790" t="str">
        <f>'SCC List'!B30</f>
        <v>Yard and Yard Track</v>
      </c>
      <c r="C34" s="956"/>
      <c r="D34" s="956"/>
      <c r="E34" s="956"/>
      <c r="F34" s="956"/>
      <c r="G34" s="956"/>
      <c r="H34" s="956"/>
      <c r="I34" s="956"/>
      <c r="J34" s="957"/>
    </row>
    <row r="35" spans="1:10" s="90" customFormat="1" ht="14.1" customHeight="1" x14ac:dyDescent="0.2">
      <c r="A35" s="783" t="str">
        <f>'SCC List'!A31</f>
        <v>40 SITEWORK &amp; SPECIAL CONDITIONS</v>
      </c>
      <c r="B35" s="791"/>
      <c r="C35" s="631"/>
      <c r="D35" s="625"/>
      <c r="E35" s="625"/>
      <c r="F35" s="626"/>
      <c r="G35" s="627"/>
      <c r="H35" s="628"/>
      <c r="I35" s="629"/>
      <c r="J35" s="630"/>
    </row>
    <row r="36" spans="1:10" s="91" customFormat="1" ht="14.1" customHeight="1" x14ac:dyDescent="0.2">
      <c r="A36" s="788">
        <f>'SCC List'!A32</f>
        <v>40.01</v>
      </c>
      <c r="B36" s="789" t="str">
        <f>'SCC List'!B32</f>
        <v>Demolition, Clearing, Earthwork</v>
      </c>
      <c r="C36" s="956"/>
      <c r="D36" s="956"/>
      <c r="E36" s="956"/>
      <c r="F36" s="956"/>
      <c r="G36" s="956"/>
      <c r="H36" s="956"/>
      <c r="I36" s="956"/>
      <c r="J36" s="957"/>
    </row>
    <row r="37" spans="1:10" s="91" customFormat="1" ht="14.1" customHeight="1" x14ac:dyDescent="0.2">
      <c r="A37" s="788">
        <f>'SCC List'!A33</f>
        <v>40.020000000000003</v>
      </c>
      <c r="B37" s="789" t="str">
        <f>'SCC List'!B33</f>
        <v>Site Utilities, Utility Relocation</v>
      </c>
      <c r="C37" s="956"/>
      <c r="D37" s="956"/>
      <c r="E37" s="956"/>
      <c r="F37" s="956"/>
      <c r="G37" s="956"/>
      <c r="H37" s="956"/>
      <c r="I37" s="956"/>
      <c r="J37" s="957"/>
    </row>
    <row r="38" spans="1:10" s="91" customFormat="1" ht="14.1" customHeight="1" x14ac:dyDescent="0.2">
      <c r="A38" s="788">
        <f>'SCC List'!A34</f>
        <v>40.03</v>
      </c>
      <c r="B38" s="789" t="str">
        <f>'SCC List'!B34</f>
        <v>Haz. mat'l, contam'd soil removal/mitigation, ground water treatments</v>
      </c>
      <c r="C38" s="956"/>
      <c r="D38" s="956"/>
      <c r="E38" s="956"/>
      <c r="F38" s="956"/>
      <c r="G38" s="956"/>
      <c r="H38" s="956"/>
      <c r="I38" s="956"/>
      <c r="J38" s="957"/>
    </row>
    <row r="39" spans="1:10" s="91" customFormat="1" ht="14.1" customHeight="1" x14ac:dyDescent="0.2">
      <c r="A39" s="788">
        <f>'SCC List'!A35</f>
        <v>40.04</v>
      </c>
      <c r="B39" s="789" t="str">
        <f>'SCC List'!B35</f>
        <v>Environmental mitigation, e.g. wetlands, historic/archeologic, parks</v>
      </c>
      <c r="C39" s="956"/>
      <c r="D39" s="956"/>
      <c r="E39" s="956"/>
      <c r="F39" s="956"/>
      <c r="G39" s="956"/>
      <c r="H39" s="956"/>
      <c r="I39" s="956"/>
      <c r="J39" s="957"/>
    </row>
    <row r="40" spans="1:10" s="91" customFormat="1" ht="14.1" customHeight="1" x14ac:dyDescent="0.2">
      <c r="A40" s="788">
        <f>'SCC List'!A36</f>
        <v>40.049999999999997</v>
      </c>
      <c r="B40" s="789" t="str">
        <f>'SCC List'!B36</f>
        <v>Site structures including retaining walls, sound walls</v>
      </c>
      <c r="C40" s="956"/>
      <c r="D40" s="956"/>
      <c r="E40" s="956"/>
      <c r="F40" s="956"/>
      <c r="G40" s="956"/>
      <c r="H40" s="956"/>
      <c r="I40" s="956"/>
      <c r="J40" s="957"/>
    </row>
    <row r="41" spans="1:10" s="91" customFormat="1" ht="14.1" customHeight="1" x14ac:dyDescent="0.2">
      <c r="A41" s="788">
        <f>'SCC List'!A37</f>
        <v>40.06</v>
      </c>
      <c r="B41" s="792" t="str">
        <f>'SCC List'!B37</f>
        <v>Pedestrian / bike access and accommodation, landscaping</v>
      </c>
      <c r="C41" s="956"/>
      <c r="D41" s="956"/>
      <c r="E41" s="956"/>
      <c r="F41" s="956"/>
      <c r="G41" s="956"/>
      <c r="H41" s="956"/>
      <c r="I41" s="956"/>
      <c r="J41" s="957"/>
    </row>
    <row r="42" spans="1:10" s="91" customFormat="1" ht="14.1" customHeight="1" x14ac:dyDescent="0.2">
      <c r="A42" s="788">
        <f>'SCC List'!A38</f>
        <v>40.07</v>
      </c>
      <c r="B42" s="792" t="str">
        <f>'SCC List'!B38</f>
        <v>Automobile, bus, van accessways including roads, parking lots</v>
      </c>
      <c r="C42" s="956"/>
      <c r="D42" s="956"/>
      <c r="E42" s="956"/>
      <c r="F42" s="956"/>
      <c r="G42" s="956"/>
      <c r="H42" s="956"/>
      <c r="I42" s="956"/>
      <c r="J42" s="957"/>
    </row>
    <row r="43" spans="1:10" s="91" customFormat="1" ht="14.1" customHeight="1" x14ac:dyDescent="0.2">
      <c r="A43" s="788">
        <f>'SCC List'!A39</f>
        <v>40.08</v>
      </c>
      <c r="B43" s="789" t="str">
        <f>'SCC List'!B39</f>
        <v>Temporary Facilities and other indirect costs during construction</v>
      </c>
      <c r="C43" s="956"/>
      <c r="D43" s="956"/>
      <c r="E43" s="956"/>
      <c r="F43" s="956"/>
      <c r="G43" s="956"/>
      <c r="H43" s="956"/>
      <c r="I43" s="956"/>
      <c r="J43" s="957"/>
    </row>
    <row r="44" spans="1:10" s="90" customFormat="1" ht="14.1" customHeight="1" x14ac:dyDescent="0.2">
      <c r="A44" s="783" t="str">
        <f>'SCC List'!A40</f>
        <v>50  SYSTEMS</v>
      </c>
      <c r="B44" s="784"/>
      <c r="C44" s="631"/>
      <c r="D44" s="625"/>
      <c r="E44" s="625"/>
      <c r="F44" s="626"/>
      <c r="G44" s="627"/>
      <c r="H44" s="628"/>
      <c r="I44" s="629"/>
      <c r="J44" s="630"/>
    </row>
    <row r="45" spans="1:10" s="91" customFormat="1" ht="14.1" customHeight="1" x14ac:dyDescent="0.2">
      <c r="A45" s="788">
        <f>'SCC List'!A41</f>
        <v>50.01</v>
      </c>
      <c r="B45" s="789" t="str">
        <f>'SCC List'!B41</f>
        <v>Train control and signals</v>
      </c>
      <c r="C45" s="956"/>
      <c r="D45" s="956"/>
      <c r="E45" s="956"/>
      <c r="F45" s="956"/>
      <c r="G45" s="956"/>
      <c r="H45" s="956"/>
      <c r="I45" s="956"/>
      <c r="J45" s="957"/>
    </row>
    <row r="46" spans="1:10" s="91" customFormat="1" ht="14.1" customHeight="1" x14ac:dyDescent="0.2">
      <c r="A46" s="788">
        <f>'SCC List'!A42</f>
        <v>50.02</v>
      </c>
      <c r="B46" s="789" t="str">
        <f>'SCC List'!B42</f>
        <v>Traffic signals and crossing protection</v>
      </c>
      <c r="C46" s="956"/>
      <c r="D46" s="956"/>
      <c r="E46" s="956"/>
      <c r="F46" s="956"/>
      <c r="G46" s="956"/>
      <c r="H46" s="956"/>
      <c r="I46" s="956"/>
      <c r="J46" s="957"/>
    </row>
    <row r="47" spans="1:10" s="91" customFormat="1" ht="14.1" customHeight="1" x14ac:dyDescent="0.2">
      <c r="A47" s="788">
        <f>'SCC List'!A43</f>
        <v>50.03</v>
      </c>
      <c r="B47" s="789" t="str">
        <f>'SCC List'!B43</f>
        <v xml:space="preserve">Traction power supply:  substations </v>
      </c>
      <c r="C47" s="956"/>
      <c r="D47" s="956"/>
      <c r="E47" s="956"/>
      <c r="F47" s="956"/>
      <c r="G47" s="956"/>
      <c r="H47" s="956"/>
      <c r="I47" s="956"/>
      <c r="J47" s="957"/>
    </row>
    <row r="48" spans="1:10" s="91" customFormat="1" ht="14.1" customHeight="1" x14ac:dyDescent="0.2">
      <c r="A48" s="788">
        <f>'SCC List'!A44</f>
        <v>50.04</v>
      </c>
      <c r="B48" s="789" t="str">
        <f>'SCC List'!B44</f>
        <v>Traction power distribution:  catenary and third rail</v>
      </c>
      <c r="C48" s="956"/>
      <c r="D48" s="956"/>
      <c r="E48" s="956"/>
      <c r="F48" s="956"/>
      <c r="G48" s="956"/>
      <c r="H48" s="956"/>
      <c r="I48" s="956"/>
      <c r="J48" s="957"/>
    </row>
    <row r="49" spans="1:62" s="91" customFormat="1" ht="14.1" customHeight="1" x14ac:dyDescent="0.2">
      <c r="A49" s="788">
        <f>'SCC List'!A45</f>
        <v>50.05</v>
      </c>
      <c r="B49" s="789" t="str">
        <f>'SCC List'!B45</f>
        <v>Communications</v>
      </c>
      <c r="C49" s="956"/>
      <c r="D49" s="956"/>
      <c r="E49" s="956"/>
      <c r="F49" s="956"/>
      <c r="G49" s="956"/>
      <c r="H49" s="956"/>
      <c r="I49" s="956"/>
      <c r="J49" s="957"/>
    </row>
    <row r="50" spans="1:62" s="91" customFormat="1" ht="14.1" customHeight="1" x14ac:dyDescent="0.2">
      <c r="A50" s="788">
        <f>'SCC List'!A46</f>
        <v>50.06</v>
      </c>
      <c r="B50" s="789" t="str">
        <f>'SCC List'!B46</f>
        <v>Fare collection system and equipment</v>
      </c>
      <c r="C50" s="956"/>
      <c r="D50" s="956"/>
      <c r="E50" s="956"/>
      <c r="F50" s="956"/>
      <c r="G50" s="956"/>
      <c r="H50" s="956"/>
      <c r="I50" s="956"/>
      <c r="J50" s="957"/>
    </row>
    <row r="51" spans="1:62" s="91" customFormat="1" ht="14.1" customHeight="1" x14ac:dyDescent="0.2">
      <c r="A51" s="788">
        <f>'SCC List'!A47</f>
        <v>50.07</v>
      </c>
      <c r="B51" s="789" t="str">
        <f>'SCC List'!B47</f>
        <v>Central Control</v>
      </c>
      <c r="C51" s="956"/>
      <c r="D51" s="956"/>
      <c r="E51" s="956"/>
      <c r="F51" s="956"/>
      <c r="G51" s="956"/>
      <c r="H51" s="956"/>
      <c r="I51" s="956"/>
      <c r="J51" s="957"/>
    </row>
    <row r="52" spans="1:62" s="92" customFormat="1" ht="14.1" customHeight="1" x14ac:dyDescent="0.2">
      <c r="A52" s="958" t="str">
        <f>'SCC Definitions'!A51:B51</f>
        <v>Construction Subtotal (10 - 50)</v>
      </c>
      <c r="B52" s="959"/>
      <c r="C52" s="632"/>
      <c r="D52" s="633"/>
      <c r="E52" s="633"/>
      <c r="F52" s="634"/>
      <c r="G52" s="635"/>
      <c r="H52" s="636"/>
      <c r="I52" s="637"/>
      <c r="J52" s="638"/>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row>
    <row r="53" spans="1:62" s="90" customFormat="1" ht="14.1" customHeight="1" x14ac:dyDescent="0.2">
      <c r="A53" s="783" t="str">
        <f>'SCC List'!A48:B48</f>
        <v>60 ROW, LAND, EXISTING IMPROVEMENTS</v>
      </c>
      <c r="B53" s="791"/>
      <c r="C53" s="631"/>
      <c r="D53" s="625"/>
      <c r="E53" s="625"/>
      <c r="F53" s="626"/>
      <c r="G53" s="627"/>
      <c r="H53" s="628"/>
      <c r="I53" s="629"/>
      <c r="J53" s="630"/>
    </row>
    <row r="54" spans="1:62" s="91" customFormat="1" ht="14.1" customHeight="1" x14ac:dyDescent="0.2">
      <c r="A54" s="788">
        <f>'SCC List'!A49</f>
        <v>60.01</v>
      </c>
      <c r="B54" s="789" t="str">
        <f>'SCC List'!B49</f>
        <v xml:space="preserve">Purchase or lease of real estate  </v>
      </c>
      <c r="C54" s="956"/>
      <c r="D54" s="956"/>
      <c r="E54" s="956"/>
      <c r="F54" s="956"/>
      <c r="G54" s="956"/>
      <c r="H54" s="956"/>
      <c r="I54" s="956"/>
      <c r="J54" s="957"/>
    </row>
    <row r="55" spans="1:62" s="91" customFormat="1" ht="14.1" customHeight="1" x14ac:dyDescent="0.2">
      <c r="A55" s="788">
        <f>'SCC List'!A50</f>
        <v>60.02</v>
      </c>
      <c r="B55" s="789" t="str">
        <f>'SCC List'!B50</f>
        <v>Relocation of existing households and businesses</v>
      </c>
      <c r="C55" s="956"/>
      <c r="D55" s="956"/>
      <c r="E55" s="956"/>
      <c r="F55" s="956"/>
      <c r="G55" s="956"/>
      <c r="H55" s="956"/>
      <c r="I55" s="956"/>
      <c r="J55" s="957"/>
    </row>
    <row r="56" spans="1:62" s="90" customFormat="1" ht="14.1" customHeight="1" x14ac:dyDescent="0.2">
      <c r="A56" s="793" t="str">
        <f>'SCC List'!A51</f>
        <v>70 VEHICLES (number)</v>
      </c>
      <c r="B56" s="784"/>
      <c r="C56" s="624"/>
      <c r="D56" s="625"/>
      <c r="E56" s="625"/>
      <c r="F56" s="626"/>
      <c r="G56" s="627"/>
      <c r="H56" s="628"/>
      <c r="I56" s="629"/>
      <c r="J56" s="630"/>
    </row>
    <row r="57" spans="1:62" s="91" customFormat="1" ht="14.1" customHeight="1" x14ac:dyDescent="0.2">
      <c r="A57" s="788">
        <f>'SCC List'!A52</f>
        <v>70.010000000000005</v>
      </c>
      <c r="B57" s="789" t="str">
        <f>'SCC List'!B52</f>
        <v>Light Rail</v>
      </c>
      <c r="C57" s="956"/>
      <c r="D57" s="956"/>
      <c r="E57" s="956"/>
      <c r="F57" s="956"/>
      <c r="G57" s="956"/>
      <c r="H57" s="956"/>
      <c r="I57" s="956"/>
      <c r="J57" s="957"/>
    </row>
    <row r="58" spans="1:62" s="91" customFormat="1" ht="14.1" customHeight="1" x14ac:dyDescent="0.2">
      <c r="A58" s="788">
        <f>'SCC List'!A53</f>
        <v>70.02</v>
      </c>
      <c r="B58" s="789" t="str">
        <f>'SCC List'!B53</f>
        <v>Heavy Rail</v>
      </c>
      <c r="C58" s="956"/>
      <c r="D58" s="956"/>
      <c r="E58" s="956"/>
      <c r="F58" s="956"/>
      <c r="G58" s="956"/>
      <c r="H58" s="956"/>
      <c r="I58" s="956"/>
      <c r="J58" s="957"/>
    </row>
    <row r="59" spans="1:62" s="91" customFormat="1" ht="14.1" customHeight="1" x14ac:dyDescent="0.2">
      <c r="A59" s="788">
        <f>'SCC List'!A54</f>
        <v>70.03</v>
      </c>
      <c r="B59" s="789" t="str">
        <f>'SCC List'!B54</f>
        <v>Commuter Rail</v>
      </c>
      <c r="C59" s="956"/>
      <c r="D59" s="956"/>
      <c r="E59" s="956"/>
      <c r="F59" s="956"/>
      <c r="G59" s="956"/>
      <c r="H59" s="956"/>
      <c r="I59" s="956"/>
      <c r="J59" s="957"/>
    </row>
    <row r="60" spans="1:62" s="91" customFormat="1" ht="14.1" customHeight="1" x14ac:dyDescent="0.2">
      <c r="A60" s="788">
        <f>'SCC List'!A55</f>
        <v>70.040000000000006</v>
      </c>
      <c r="B60" s="789" t="str">
        <f>'SCC List'!B55</f>
        <v>Bus</v>
      </c>
      <c r="C60" s="956"/>
      <c r="D60" s="956"/>
      <c r="E60" s="956"/>
      <c r="F60" s="956"/>
      <c r="G60" s="956"/>
      <c r="H60" s="956"/>
      <c r="I60" s="956"/>
      <c r="J60" s="957"/>
    </row>
    <row r="61" spans="1:62" s="91" customFormat="1" ht="14.1" customHeight="1" x14ac:dyDescent="0.2">
      <c r="A61" s="788">
        <f>'SCC List'!A56</f>
        <v>70.05</v>
      </c>
      <c r="B61" s="789" t="str">
        <f>'SCC List'!B56</f>
        <v>Other</v>
      </c>
      <c r="C61" s="956"/>
      <c r="D61" s="956"/>
      <c r="E61" s="956"/>
      <c r="F61" s="956"/>
      <c r="G61" s="956"/>
      <c r="H61" s="956"/>
      <c r="I61" s="956"/>
      <c r="J61" s="957"/>
    </row>
    <row r="62" spans="1:62" s="91" customFormat="1" ht="14.1" customHeight="1" x14ac:dyDescent="0.2">
      <c r="A62" s="788">
        <f>'SCC List'!A57</f>
        <v>70.06</v>
      </c>
      <c r="B62" s="789" t="str">
        <f>'SCC List'!B57</f>
        <v>Non-revenue vehicles</v>
      </c>
      <c r="C62" s="956"/>
      <c r="D62" s="956"/>
      <c r="E62" s="956"/>
      <c r="F62" s="956"/>
      <c r="G62" s="956"/>
      <c r="H62" s="956"/>
      <c r="I62" s="956"/>
      <c r="J62" s="957"/>
    </row>
    <row r="63" spans="1:62" s="91" customFormat="1" ht="14.1" customHeight="1" x14ac:dyDescent="0.2">
      <c r="A63" s="788">
        <f>'SCC List'!A58</f>
        <v>70.069999999999993</v>
      </c>
      <c r="B63" s="789" t="str">
        <f>'SCC List'!B58</f>
        <v>Spare parts</v>
      </c>
      <c r="C63" s="956"/>
      <c r="D63" s="956"/>
      <c r="E63" s="956"/>
      <c r="F63" s="956"/>
      <c r="G63" s="956"/>
      <c r="H63" s="956"/>
      <c r="I63" s="956"/>
      <c r="J63" s="957"/>
    </row>
    <row r="64" spans="1:62" s="93" customFormat="1" ht="14.1" customHeight="1" x14ac:dyDescent="0.2">
      <c r="A64" s="793" t="str">
        <f>'SCC List'!A59</f>
        <v>80 PROFESSIONAL SERVICES (applies to Cats. 10-50)</v>
      </c>
      <c r="B64" s="794"/>
      <c r="C64" s="442"/>
      <c r="D64" s="436"/>
      <c r="E64" s="436"/>
      <c r="F64" s="437"/>
      <c r="G64" s="438"/>
      <c r="H64" s="439"/>
      <c r="I64" s="440"/>
      <c r="J64" s="441"/>
    </row>
    <row r="65" spans="1:62" s="91" customFormat="1" ht="14.1" customHeight="1" x14ac:dyDescent="0.2">
      <c r="A65" s="795">
        <f>'SCC List'!A60</f>
        <v>80.010000000000005</v>
      </c>
      <c r="B65" s="787" t="str">
        <f>'SCC List'!B60</f>
        <v>Project Development</v>
      </c>
      <c r="C65" s="956"/>
      <c r="D65" s="956"/>
      <c r="E65" s="956"/>
      <c r="F65" s="956"/>
      <c r="G65" s="956"/>
      <c r="H65" s="956"/>
      <c r="I65" s="956"/>
      <c r="J65" s="957"/>
    </row>
    <row r="66" spans="1:62" s="91" customFormat="1" ht="14.1" customHeight="1" x14ac:dyDescent="0.2">
      <c r="A66" s="795">
        <f>'SCC List'!A61</f>
        <v>80.02</v>
      </c>
      <c r="B66" s="787" t="str">
        <f>'SCC List'!B61</f>
        <v>Engineering</v>
      </c>
      <c r="C66" s="956"/>
      <c r="D66" s="956"/>
      <c r="E66" s="956"/>
      <c r="F66" s="956"/>
      <c r="G66" s="956"/>
      <c r="H66" s="956"/>
      <c r="I66" s="956"/>
      <c r="J66" s="957"/>
    </row>
    <row r="67" spans="1:62" s="91" customFormat="1" ht="14.1" customHeight="1" x14ac:dyDescent="0.2">
      <c r="A67" s="795">
        <f>'SCC List'!A62</f>
        <v>80.03</v>
      </c>
      <c r="B67" s="787" t="str">
        <f>'SCC List'!B62</f>
        <v>Project Management for Design and Construction</v>
      </c>
      <c r="C67" s="956"/>
      <c r="D67" s="956"/>
      <c r="E67" s="956"/>
      <c r="F67" s="956"/>
      <c r="G67" s="956"/>
      <c r="H67" s="956"/>
      <c r="I67" s="956"/>
      <c r="J67" s="957"/>
    </row>
    <row r="68" spans="1:62" s="91" customFormat="1" ht="14.1" customHeight="1" x14ac:dyDescent="0.2">
      <c r="A68" s="795">
        <f>'SCC List'!A63</f>
        <v>80.040000000000006</v>
      </c>
      <c r="B68" s="787" t="str">
        <f>'SCC List'!B63</f>
        <v xml:space="preserve">Construction Administration &amp; Management </v>
      </c>
      <c r="C68" s="956"/>
      <c r="D68" s="956"/>
      <c r="E68" s="956"/>
      <c r="F68" s="956"/>
      <c r="G68" s="956"/>
      <c r="H68" s="956"/>
      <c r="I68" s="956"/>
      <c r="J68" s="957"/>
    </row>
    <row r="69" spans="1:62" s="91" customFormat="1" ht="14.1" customHeight="1" x14ac:dyDescent="0.2">
      <c r="A69" s="795">
        <f>'SCC List'!A64</f>
        <v>80.05</v>
      </c>
      <c r="B69" s="787" t="str">
        <f>'SCC List'!B64</f>
        <v xml:space="preserve">Professional Liability and other Non-Construction Insurance </v>
      </c>
      <c r="C69" s="956"/>
      <c r="D69" s="956"/>
      <c r="E69" s="956"/>
      <c r="F69" s="956"/>
      <c r="G69" s="956"/>
      <c r="H69" s="956"/>
      <c r="I69" s="956"/>
      <c r="J69" s="957"/>
    </row>
    <row r="70" spans="1:62" s="91" customFormat="1" ht="14.1" customHeight="1" x14ac:dyDescent="0.2">
      <c r="A70" s="795">
        <f>'SCC List'!A65</f>
        <v>80.06</v>
      </c>
      <c r="B70" s="787" t="str">
        <f>'SCC List'!B65</f>
        <v>Legal; Permits; Review Fees by other agencies, cities, etc.</v>
      </c>
      <c r="C70" s="956"/>
      <c r="D70" s="956"/>
      <c r="E70" s="956"/>
      <c r="F70" s="956"/>
      <c r="G70" s="956"/>
      <c r="H70" s="956"/>
      <c r="I70" s="956"/>
      <c r="J70" s="957"/>
    </row>
    <row r="71" spans="1:62" s="91" customFormat="1" ht="14.1" customHeight="1" x14ac:dyDescent="0.2">
      <c r="A71" s="795">
        <f>'SCC List'!A66</f>
        <v>80.069999999999993</v>
      </c>
      <c r="B71" s="787" t="str">
        <f>'SCC List'!B66</f>
        <v>Surveys, Testing, Investigation, Inspection</v>
      </c>
      <c r="C71" s="956"/>
      <c r="D71" s="956"/>
      <c r="E71" s="956"/>
      <c r="F71" s="956"/>
      <c r="G71" s="956"/>
      <c r="H71" s="956"/>
      <c r="I71" s="956"/>
      <c r="J71" s="957"/>
    </row>
    <row r="72" spans="1:62" s="91" customFormat="1" ht="14.1" customHeight="1" x14ac:dyDescent="0.2">
      <c r="A72" s="795">
        <f>'SCC List'!A67</f>
        <v>80.08</v>
      </c>
      <c r="B72" s="787" t="str">
        <f>'SCC List'!B67</f>
        <v>Start up</v>
      </c>
      <c r="C72" s="956"/>
      <c r="D72" s="956"/>
      <c r="E72" s="956"/>
      <c r="F72" s="956"/>
      <c r="G72" s="956"/>
      <c r="H72" s="956"/>
      <c r="I72" s="956"/>
      <c r="J72" s="957"/>
    </row>
    <row r="73" spans="1:62" s="91" customFormat="1" ht="14.1" customHeight="1" x14ac:dyDescent="0.2">
      <c r="A73" s="818" t="str">
        <f>'SCC Definitions'!A72</f>
        <v>Subtotal (10 - 80)</v>
      </c>
      <c r="B73" s="819"/>
      <c r="C73" s="632"/>
      <c r="D73" s="633"/>
      <c r="E73" s="633"/>
      <c r="F73" s="639"/>
      <c r="G73" s="640"/>
      <c r="H73" s="641"/>
      <c r="I73" s="642"/>
      <c r="J73" s="643"/>
    </row>
    <row r="74" spans="1:62" s="90" customFormat="1" ht="14.1" customHeight="1" x14ac:dyDescent="0.2">
      <c r="A74" s="783" t="str">
        <f>'SCC List'!A68</f>
        <v>90 UNALLOCATED CONTINGENCY</v>
      </c>
      <c r="B74" s="791"/>
      <c r="C74" s="956"/>
      <c r="D74" s="956"/>
      <c r="E74" s="956"/>
      <c r="F74" s="956"/>
      <c r="G74" s="956"/>
      <c r="H74" s="956"/>
      <c r="I74" s="956"/>
      <c r="J74" s="957"/>
    </row>
    <row r="75" spans="1:62" s="90" customFormat="1" ht="14.1" customHeight="1" x14ac:dyDescent="0.2">
      <c r="A75" s="820" t="str">
        <f>'SCC Definitions'!A74</f>
        <v>Subtotal (10 - 90)</v>
      </c>
      <c r="B75" s="821"/>
      <c r="C75" s="631"/>
      <c r="D75" s="625"/>
      <c r="E75" s="625"/>
      <c r="F75" s="626"/>
      <c r="G75" s="627"/>
      <c r="H75" s="628"/>
      <c r="I75" s="629"/>
      <c r="J75" s="630"/>
    </row>
    <row r="76" spans="1:62" s="90" customFormat="1" ht="14.1" customHeight="1" x14ac:dyDescent="0.2">
      <c r="A76" s="793" t="str">
        <f>'SCC List'!A69</f>
        <v>100  FINANCE CHARGES (CC Only)</v>
      </c>
      <c r="B76" s="791"/>
      <c r="C76" s="956"/>
      <c r="D76" s="956"/>
      <c r="E76" s="956"/>
      <c r="F76" s="956"/>
      <c r="G76" s="956"/>
      <c r="H76" s="956"/>
      <c r="I76" s="956"/>
      <c r="J76" s="957"/>
    </row>
    <row r="77" spans="1:62" s="92" customFormat="1" ht="14.1" customHeight="1" x14ac:dyDescent="0.2">
      <c r="A77" s="822" t="str">
        <f>'SCC Definitions'!A76</f>
        <v>Total Project Cost (10 - 100)</v>
      </c>
      <c r="B77" s="823"/>
      <c r="C77" s="632"/>
      <c r="D77" s="633"/>
      <c r="E77" s="633"/>
      <c r="F77" s="639"/>
      <c r="G77" s="640"/>
      <c r="H77" s="644"/>
      <c r="I77" s="642"/>
      <c r="J77" s="643"/>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row>
    <row r="78" spans="1:62" s="94" customFormat="1" ht="15" customHeight="1" x14ac:dyDescent="0.2">
      <c r="C78" s="89"/>
      <c r="D78" s="89"/>
      <c r="E78" s="89"/>
      <c r="F78" s="89"/>
      <c r="G78" s="89"/>
      <c r="H78" s="89"/>
      <c r="I78" s="89"/>
      <c r="J78" s="89"/>
    </row>
    <row r="79" spans="1:62" s="94" customFormat="1" ht="15" customHeight="1" x14ac:dyDescent="0.2">
      <c r="C79" s="89"/>
      <c r="D79" s="89"/>
      <c r="E79" s="89"/>
      <c r="F79" s="89"/>
      <c r="G79" s="89"/>
      <c r="H79" s="89"/>
      <c r="I79" s="89"/>
      <c r="J79" s="89"/>
    </row>
    <row r="80" spans="1:62" s="94" customFormat="1" ht="15" customHeight="1" x14ac:dyDescent="0.2">
      <c r="C80" s="89"/>
      <c r="D80" s="89"/>
      <c r="E80" s="89"/>
      <c r="F80" s="89"/>
      <c r="G80" s="89"/>
      <c r="H80" s="89"/>
      <c r="I80" s="89"/>
      <c r="J80" s="89"/>
    </row>
    <row r="81" spans="3:10" s="94" customFormat="1" ht="15" customHeight="1" x14ac:dyDescent="0.2">
      <c r="C81" s="89"/>
      <c r="D81" s="89"/>
      <c r="E81" s="89"/>
      <c r="F81" s="89"/>
      <c r="G81" s="89"/>
      <c r="H81" s="89"/>
      <c r="I81" s="89"/>
      <c r="J81" s="89"/>
    </row>
    <row r="82" spans="3:10" s="94" customFormat="1" ht="15" customHeight="1" x14ac:dyDescent="0.2">
      <c r="C82" s="89"/>
      <c r="D82" s="89"/>
      <c r="E82" s="89"/>
      <c r="F82" s="89"/>
      <c r="G82" s="89"/>
      <c r="H82" s="89"/>
      <c r="I82" s="89"/>
      <c r="J82" s="89"/>
    </row>
    <row r="83" spans="3:10" s="94" customFormat="1" ht="15" customHeight="1" x14ac:dyDescent="0.2">
      <c r="C83" s="89"/>
      <c r="D83" s="89"/>
      <c r="E83" s="89"/>
      <c r="F83" s="89"/>
      <c r="G83" s="89"/>
      <c r="H83" s="89"/>
      <c r="I83" s="89"/>
      <c r="J83" s="89"/>
    </row>
    <row r="84" spans="3:10" s="94" customFormat="1" ht="15" customHeight="1" x14ac:dyDescent="0.2">
      <c r="C84" s="89"/>
      <c r="D84" s="89"/>
      <c r="E84" s="89"/>
      <c r="F84" s="89"/>
      <c r="G84" s="89"/>
      <c r="H84" s="89"/>
      <c r="I84" s="89"/>
      <c r="J84" s="89"/>
    </row>
    <row r="85" spans="3:10" s="94" customFormat="1" ht="15" customHeight="1" x14ac:dyDescent="0.2">
      <c r="C85" s="89"/>
      <c r="D85" s="89"/>
      <c r="E85" s="89"/>
      <c r="F85" s="89"/>
      <c r="G85" s="89"/>
      <c r="H85" s="89"/>
      <c r="I85" s="89"/>
      <c r="J85" s="89"/>
    </row>
    <row r="86" spans="3:10" s="94" customFormat="1" ht="15" customHeight="1" x14ac:dyDescent="0.2">
      <c r="C86" s="89"/>
      <c r="D86" s="89"/>
      <c r="E86" s="89"/>
      <c r="F86" s="89"/>
      <c r="G86" s="89"/>
      <c r="H86" s="89"/>
      <c r="I86" s="89"/>
      <c r="J86" s="89"/>
    </row>
    <row r="87" spans="3:10" s="94" customFormat="1" ht="15" customHeight="1" x14ac:dyDescent="0.2">
      <c r="C87" s="89"/>
      <c r="D87" s="89"/>
      <c r="E87" s="89"/>
      <c r="F87" s="89"/>
      <c r="G87" s="89"/>
      <c r="H87" s="89"/>
      <c r="I87" s="89"/>
      <c r="J87" s="89"/>
    </row>
    <row r="88" spans="3:10" s="94" customFormat="1" ht="15" customHeight="1" x14ac:dyDescent="0.2">
      <c r="C88" s="89"/>
      <c r="D88" s="89"/>
      <c r="E88" s="89"/>
      <c r="F88" s="89"/>
      <c r="G88" s="89"/>
      <c r="H88" s="89"/>
      <c r="I88" s="89"/>
      <c r="J88" s="89"/>
    </row>
    <row r="89" spans="3:10" s="94" customFormat="1" ht="15" customHeight="1" x14ac:dyDescent="0.2">
      <c r="C89" s="89"/>
      <c r="D89" s="89"/>
      <c r="E89" s="89"/>
      <c r="F89" s="89"/>
      <c r="G89" s="89"/>
      <c r="H89" s="89"/>
      <c r="I89" s="89"/>
      <c r="J89" s="89"/>
    </row>
    <row r="90" spans="3:10" s="94" customFormat="1" ht="15" customHeight="1" x14ac:dyDescent="0.2">
      <c r="C90" s="89"/>
      <c r="D90" s="89"/>
      <c r="E90" s="89"/>
      <c r="F90" s="89"/>
      <c r="G90" s="89"/>
      <c r="H90" s="89"/>
      <c r="I90" s="89"/>
      <c r="J90" s="89"/>
    </row>
    <row r="91" spans="3:10" s="94" customFormat="1" ht="15" customHeight="1" x14ac:dyDescent="0.2">
      <c r="C91" s="89"/>
      <c r="D91" s="89"/>
      <c r="E91" s="89"/>
      <c r="F91" s="89"/>
      <c r="G91" s="89"/>
      <c r="H91" s="89"/>
      <c r="I91" s="89"/>
      <c r="J91" s="89"/>
    </row>
    <row r="92" spans="3:10" s="94" customFormat="1" ht="15" customHeight="1" x14ac:dyDescent="0.2">
      <c r="C92" s="89"/>
      <c r="D92" s="89"/>
      <c r="E92" s="89"/>
      <c r="F92" s="89"/>
      <c r="G92" s="89"/>
      <c r="H92" s="89"/>
      <c r="I92" s="89"/>
      <c r="J92" s="89"/>
    </row>
    <row r="93" spans="3:10" s="94" customFormat="1" ht="15" customHeight="1" x14ac:dyDescent="0.2">
      <c r="C93" s="89"/>
      <c r="D93" s="89"/>
      <c r="E93" s="89"/>
      <c r="F93" s="89"/>
      <c r="G93" s="89"/>
      <c r="H93" s="89"/>
      <c r="I93" s="89"/>
      <c r="J93" s="89"/>
    </row>
    <row r="94" spans="3:10" s="94" customFormat="1" ht="15" customHeight="1" x14ac:dyDescent="0.2">
      <c r="C94" s="89"/>
      <c r="D94" s="89"/>
      <c r="E94" s="89"/>
      <c r="F94" s="89"/>
      <c r="G94" s="89"/>
      <c r="H94" s="89"/>
      <c r="I94" s="89"/>
      <c r="J94" s="89"/>
    </row>
    <row r="95" spans="3:10" s="94" customFormat="1" ht="15" customHeight="1" x14ac:dyDescent="0.2">
      <c r="C95" s="89"/>
      <c r="D95" s="89"/>
      <c r="E95" s="89"/>
      <c r="F95" s="89"/>
      <c r="G95" s="89"/>
      <c r="H95" s="89"/>
      <c r="I95" s="89"/>
      <c r="J95" s="89"/>
    </row>
    <row r="96" spans="3:10" s="94" customFormat="1" ht="15" customHeight="1" x14ac:dyDescent="0.2">
      <c r="C96" s="89"/>
      <c r="D96" s="89"/>
      <c r="E96" s="89"/>
      <c r="F96" s="89"/>
      <c r="G96" s="89"/>
      <c r="H96" s="89"/>
      <c r="I96" s="89"/>
      <c r="J96" s="89"/>
    </row>
    <row r="97" spans="3:10" s="94" customFormat="1" ht="15" customHeight="1" x14ac:dyDescent="0.2">
      <c r="C97" s="89"/>
      <c r="D97" s="89"/>
      <c r="E97" s="89"/>
      <c r="F97" s="89"/>
      <c r="G97" s="89"/>
      <c r="H97" s="89"/>
      <c r="I97" s="89"/>
      <c r="J97" s="89"/>
    </row>
    <row r="98" spans="3:10" s="94" customFormat="1" ht="14.25" x14ac:dyDescent="0.2">
      <c r="C98" s="89"/>
      <c r="D98" s="89"/>
      <c r="E98" s="89"/>
      <c r="F98" s="89"/>
      <c r="G98" s="89"/>
      <c r="H98" s="89"/>
      <c r="I98" s="89"/>
      <c r="J98" s="89"/>
    </row>
    <row r="99" spans="3:10" s="94" customFormat="1" ht="14.25" x14ac:dyDescent="0.2">
      <c r="C99" s="89"/>
      <c r="D99" s="89"/>
      <c r="E99" s="89"/>
      <c r="F99" s="89"/>
      <c r="G99" s="89"/>
      <c r="H99" s="89"/>
      <c r="I99" s="89"/>
      <c r="J99" s="89"/>
    </row>
    <row r="100" spans="3:10" s="94" customFormat="1" ht="14.25" x14ac:dyDescent="0.2">
      <c r="C100" s="89"/>
      <c r="D100" s="89"/>
      <c r="E100" s="89"/>
      <c r="F100" s="89"/>
      <c r="G100" s="89"/>
      <c r="H100" s="89"/>
      <c r="I100" s="89"/>
      <c r="J100" s="89"/>
    </row>
    <row r="101" spans="3:10" s="94" customFormat="1" ht="14.25" x14ac:dyDescent="0.2">
      <c r="C101" s="89"/>
      <c r="D101" s="89"/>
      <c r="E101" s="89"/>
      <c r="F101" s="89"/>
      <c r="G101" s="89"/>
      <c r="H101" s="89"/>
      <c r="I101" s="89"/>
      <c r="J101" s="89"/>
    </row>
    <row r="102" spans="3:10" s="94" customFormat="1" ht="14.25" x14ac:dyDescent="0.2">
      <c r="C102" s="89"/>
      <c r="D102" s="89"/>
      <c r="E102" s="89"/>
      <c r="F102" s="89"/>
      <c r="G102" s="89"/>
      <c r="H102" s="89"/>
      <c r="I102" s="89"/>
      <c r="J102" s="89"/>
    </row>
    <row r="103" spans="3:10" s="94" customFormat="1" ht="14.25" x14ac:dyDescent="0.2">
      <c r="C103" s="89"/>
      <c r="D103" s="89"/>
      <c r="E103" s="89"/>
      <c r="F103" s="89"/>
      <c r="G103" s="89"/>
      <c r="H103" s="89"/>
      <c r="I103" s="89"/>
      <c r="J103" s="89"/>
    </row>
    <row r="104" spans="3:10" s="94" customFormat="1" ht="14.25" x14ac:dyDescent="0.2">
      <c r="C104" s="89"/>
      <c r="D104" s="89"/>
      <c r="E104" s="89"/>
      <c r="F104" s="89"/>
      <c r="G104" s="89"/>
      <c r="H104" s="89"/>
      <c r="I104" s="89"/>
      <c r="J104" s="89"/>
    </row>
    <row r="105" spans="3:10" s="94" customFormat="1" ht="14.25" x14ac:dyDescent="0.2">
      <c r="C105" s="89"/>
      <c r="D105" s="89"/>
      <c r="E105" s="89"/>
      <c r="F105" s="89"/>
      <c r="G105" s="89"/>
      <c r="H105" s="89"/>
      <c r="I105" s="89"/>
      <c r="J105" s="89"/>
    </row>
    <row r="106" spans="3:10" s="94" customFormat="1" ht="14.25" x14ac:dyDescent="0.2">
      <c r="C106" s="89"/>
      <c r="D106" s="89"/>
      <c r="E106" s="89"/>
      <c r="F106" s="89"/>
      <c r="G106" s="89"/>
      <c r="H106" s="89"/>
      <c r="I106" s="89"/>
      <c r="J106" s="89"/>
    </row>
    <row r="107" spans="3:10" s="94" customFormat="1" ht="14.25" x14ac:dyDescent="0.2">
      <c r="C107" s="89"/>
      <c r="D107" s="89"/>
      <c r="E107" s="89"/>
      <c r="F107" s="89"/>
      <c r="G107" s="89"/>
      <c r="H107" s="89"/>
      <c r="I107" s="89"/>
      <c r="J107" s="89"/>
    </row>
    <row r="108" spans="3:10" s="94" customFormat="1" ht="14.25" x14ac:dyDescent="0.2">
      <c r="C108" s="89"/>
      <c r="D108" s="89"/>
      <c r="E108" s="89"/>
      <c r="F108" s="89"/>
      <c r="G108" s="89"/>
      <c r="H108" s="89"/>
      <c r="I108" s="89"/>
      <c r="J108" s="89"/>
    </row>
    <row r="109" spans="3:10" s="94" customFormat="1" ht="14.25" x14ac:dyDescent="0.2">
      <c r="C109" s="89"/>
      <c r="D109" s="89"/>
      <c r="E109" s="89"/>
      <c r="F109" s="89"/>
      <c r="G109" s="89"/>
      <c r="H109" s="89"/>
      <c r="I109" s="89"/>
      <c r="J109" s="89"/>
    </row>
    <row r="110" spans="3:10" s="94" customFormat="1" ht="14.25" x14ac:dyDescent="0.2">
      <c r="C110" s="89"/>
      <c r="D110" s="89"/>
      <c r="E110" s="89"/>
      <c r="F110" s="89"/>
      <c r="G110" s="89"/>
      <c r="H110" s="89"/>
      <c r="I110" s="89"/>
      <c r="J110" s="89"/>
    </row>
    <row r="111" spans="3:10" s="94" customFormat="1" ht="14.25" x14ac:dyDescent="0.2">
      <c r="C111" s="89"/>
      <c r="D111" s="89"/>
      <c r="E111" s="89"/>
      <c r="F111" s="89"/>
      <c r="G111" s="89"/>
      <c r="H111" s="89"/>
      <c r="I111" s="89"/>
      <c r="J111" s="89"/>
    </row>
    <row r="112" spans="3:10" s="94" customFormat="1" ht="14.25" x14ac:dyDescent="0.2">
      <c r="C112" s="89"/>
      <c r="D112" s="89"/>
      <c r="E112" s="89"/>
      <c r="F112" s="89"/>
      <c r="G112" s="89"/>
      <c r="H112" s="89"/>
      <c r="I112" s="89"/>
      <c r="J112" s="89"/>
    </row>
    <row r="113" spans="1:10" s="94" customFormat="1" ht="14.25" x14ac:dyDescent="0.2">
      <c r="C113" s="89"/>
      <c r="D113" s="89"/>
      <c r="E113" s="89"/>
      <c r="F113" s="89"/>
      <c r="G113" s="89"/>
      <c r="H113" s="89"/>
      <c r="I113" s="89"/>
      <c r="J113" s="89"/>
    </row>
    <row r="114" spans="1:10" s="94" customFormat="1" ht="14.25" x14ac:dyDescent="0.2">
      <c r="C114" s="89"/>
      <c r="D114" s="89"/>
      <c r="E114" s="89"/>
      <c r="F114" s="89"/>
      <c r="G114" s="89"/>
      <c r="H114" s="89"/>
      <c r="I114" s="89"/>
      <c r="J114" s="89"/>
    </row>
    <row r="115" spans="1:10" s="94" customFormat="1" ht="14.25" x14ac:dyDescent="0.2">
      <c r="C115" s="89"/>
      <c r="D115" s="89"/>
      <c r="E115" s="89"/>
      <c r="F115" s="89"/>
      <c r="G115" s="89"/>
      <c r="H115" s="89"/>
      <c r="I115" s="89"/>
      <c r="J115" s="89"/>
    </row>
    <row r="116" spans="1:10" s="94" customFormat="1" ht="14.25" x14ac:dyDescent="0.2">
      <c r="C116" s="89"/>
      <c r="D116" s="89"/>
      <c r="E116" s="89"/>
      <c r="F116" s="89"/>
      <c r="G116" s="89"/>
      <c r="H116" s="89"/>
      <c r="I116" s="89"/>
      <c r="J116" s="89"/>
    </row>
    <row r="117" spans="1:10" s="94" customFormat="1" ht="14.25" x14ac:dyDescent="0.2">
      <c r="C117" s="89"/>
      <c r="D117" s="89"/>
      <c r="E117" s="89"/>
      <c r="F117" s="89"/>
      <c r="G117" s="89"/>
      <c r="H117" s="89"/>
      <c r="I117" s="89"/>
      <c r="J117" s="89"/>
    </row>
    <row r="118" spans="1:10" s="94" customFormat="1" ht="14.25" x14ac:dyDescent="0.2">
      <c r="C118" s="89"/>
      <c r="D118" s="89"/>
      <c r="E118" s="89"/>
      <c r="F118" s="89"/>
      <c r="G118" s="89"/>
      <c r="H118" s="89"/>
      <c r="I118" s="89"/>
      <c r="J118" s="89"/>
    </row>
    <row r="119" spans="1:10" s="94" customFormat="1" ht="14.25" x14ac:dyDescent="0.2">
      <c r="C119" s="89"/>
      <c r="D119" s="89"/>
      <c r="E119" s="89"/>
      <c r="F119" s="89"/>
      <c r="G119" s="89"/>
      <c r="H119" s="89"/>
      <c r="I119" s="89"/>
      <c r="J119" s="89"/>
    </row>
    <row r="120" spans="1:10" s="94" customFormat="1" ht="14.25" x14ac:dyDescent="0.2">
      <c r="C120" s="89"/>
      <c r="D120" s="89"/>
      <c r="E120" s="89"/>
      <c r="F120" s="89"/>
      <c r="G120" s="89"/>
      <c r="H120" s="89"/>
      <c r="I120" s="89"/>
      <c r="J120" s="89"/>
    </row>
    <row r="121" spans="1:10" s="94" customFormat="1" ht="14.25" x14ac:dyDescent="0.2">
      <c r="C121" s="89"/>
      <c r="D121" s="89"/>
      <c r="E121" s="89"/>
      <c r="F121" s="89"/>
      <c r="G121" s="89"/>
      <c r="H121" s="89"/>
      <c r="I121" s="89"/>
      <c r="J121" s="89"/>
    </row>
    <row r="122" spans="1:10" s="91" customFormat="1" ht="14.25" x14ac:dyDescent="0.2">
      <c r="A122" s="94"/>
      <c r="B122" s="94"/>
      <c r="C122" s="89"/>
      <c r="D122" s="89"/>
      <c r="E122" s="89"/>
      <c r="F122" s="89"/>
      <c r="G122" s="89"/>
      <c r="H122" s="89"/>
      <c r="I122" s="89"/>
      <c r="J122" s="89"/>
    </row>
    <row r="123" spans="1:10" s="91" customFormat="1" ht="14.25" x14ac:dyDescent="0.2">
      <c r="A123" s="94"/>
      <c r="B123" s="94"/>
      <c r="C123" s="89"/>
      <c r="D123" s="89"/>
      <c r="E123" s="89"/>
      <c r="F123" s="89"/>
      <c r="G123" s="89"/>
      <c r="H123" s="89"/>
      <c r="I123" s="89"/>
      <c r="J123" s="89"/>
    </row>
    <row r="124" spans="1:10" s="91" customFormat="1" ht="14.25" x14ac:dyDescent="0.2">
      <c r="A124" s="94"/>
      <c r="B124" s="94"/>
      <c r="C124" s="89"/>
      <c r="D124" s="89"/>
      <c r="E124" s="89"/>
      <c r="F124" s="89"/>
      <c r="G124" s="89"/>
      <c r="H124" s="89"/>
      <c r="I124" s="89"/>
      <c r="J124" s="89"/>
    </row>
    <row r="125" spans="1:10" s="91" customFormat="1" ht="14.25" x14ac:dyDescent="0.2">
      <c r="A125" s="94"/>
      <c r="B125" s="94"/>
      <c r="C125" s="89"/>
      <c r="D125" s="89"/>
      <c r="E125" s="89"/>
      <c r="F125" s="89"/>
      <c r="G125" s="89"/>
      <c r="H125" s="89"/>
      <c r="I125" s="89"/>
      <c r="J125" s="89"/>
    </row>
    <row r="126" spans="1:10" s="91" customFormat="1" ht="14.25" x14ac:dyDescent="0.2">
      <c r="A126" s="94"/>
      <c r="B126" s="94"/>
      <c r="C126" s="89"/>
      <c r="D126" s="89"/>
      <c r="E126" s="89"/>
      <c r="F126" s="89"/>
      <c r="G126" s="89"/>
      <c r="H126" s="89"/>
      <c r="I126" s="89"/>
      <c r="J126" s="89"/>
    </row>
    <row r="127" spans="1:10" s="91" customFormat="1" ht="14.25" x14ac:dyDescent="0.2">
      <c r="A127" s="94"/>
      <c r="B127" s="94"/>
      <c r="C127" s="89"/>
      <c r="D127" s="89"/>
      <c r="E127" s="89"/>
      <c r="F127" s="89"/>
      <c r="G127" s="89"/>
      <c r="H127" s="89"/>
      <c r="I127" s="89"/>
      <c r="J127" s="89"/>
    </row>
    <row r="128" spans="1:10" s="91" customFormat="1" ht="14.25" x14ac:dyDescent="0.2">
      <c r="A128" s="94"/>
      <c r="B128" s="94"/>
      <c r="C128" s="89"/>
      <c r="D128" s="89"/>
      <c r="E128" s="89"/>
      <c r="F128" s="89"/>
      <c r="G128" s="89"/>
      <c r="H128" s="89"/>
      <c r="I128" s="89"/>
      <c r="J128" s="89"/>
    </row>
    <row r="129" spans="1:10" s="91" customFormat="1" ht="14.25" x14ac:dyDescent="0.2">
      <c r="A129" s="94"/>
      <c r="B129" s="94"/>
      <c r="C129" s="89"/>
      <c r="D129" s="89"/>
      <c r="E129" s="89"/>
      <c r="F129" s="89"/>
      <c r="G129" s="89"/>
      <c r="H129" s="89"/>
      <c r="I129" s="89"/>
      <c r="J129" s="89"/>
    </row>
    <row r="130" spans="1:10" s="91" customFormat="1" ht="14.25" x14ac:dyDescent="0.2">
      <c r="A130" s="94"/>
      <c r="B130" s="94"/>
      <c r="C130" s="89"/>
      <c r="D130" s="89"/>
      <c r="E130" s="89"/>
      <c r="F130" s="89"/>
      <c r="G130" s="89"/>
      <c r="H130" s="89"/>
      <c r="I130" s="89"/>
      <c r="J130" s="89"/>
    </row>
    <row r="131" spans="1:10" s="91" customFormat="1" ht="14.25" x14ac:dyDescent="0.2">
      <c r="A131" s="94"/>
      <c r="B131" s="94"/>
      <c r="C131" s="89"/>
      <c r="D131" s="89"/>
      <c r="E131" s="89"/>
      <c r="F131" s="89"/>
      <c r="G131" s="89"/>
      <c r="H131" s="89"/>
      <c r="I131" s="89"/>
      <c r="J131" s="89"/>
    </row>
    <row r="132" spans="1:10" s="91" customFormat="1" ht="14.25" x14ac:dyDescent="0.2">
      <c r="A132" s="94"/>
      <c r="B132" s="94"/>
      <c r="C132" s="89"/>
      <c r="D132" s="89"/>
      <c r="E132" s="89"/>
      <c r="F132" s="89"/>
      <c r="G132" s="89"/>
      <c r="H132" s="89"/>
      <c r="I132" s="89"/>
      <c r="J132" s="89"/>
    </row>
    <row r="133" spans="1:10" s="91" customFormat="1" ht="14.25" x14ac:dyDescent="0.2">
      <c r="A133" s="94"/>
      <c r="B133" s="94"/>
      <c r="C133" s="89"/>
      <c r="D133" s="89"/>
      <c r="E133" s="89"/>
      <c r="F133" s="89"/>
      <c r="G133" s="89"/>
      <c r="H133" s="89"/>
      <c r="I133" s="89"/>
      <c r="J133" s="89"/>
    </row>
    <row r="134" spans="1:10" s="91" customFormat="1" ht="14.25" x14ac:dyDescent="0.2">
      <c r="A134" s="94"/>
      <c r="B134" s="94"/>
      <c r="C134" s="89"/>
      <c r="D134" s="89"/>
      <c r="E134" s="89"/>
      <c r="F134" s="89"/>
      <c r="G134" s="89"/>
      <c r="H134" s="89"/>
      <c r="I134" s="89"/>
      <c r="J134" s="89"/>
    </row>
    <row r="135" spans="1:10" s="91" customFormat="1" ht="14.25" x14ac:dyDescent="0.2">
      <c r="A135" s="94"/>
      <c r="B135" s="94"/>
      <c r="C135" s="89"/>
      <c r="D135" s="89"/>
      <c r="E135" s="89"/>
      <c r="F135" s="89"/>
      <c r="G135" s="89"/>
      <c r="H135" s="89"/>
      <c r="I135" s="89"/>
      <c r="J135" s="89"/>
    </row>
    <row r="136" spans="1:10" s="91" customFormat="1" ht="14.25" x14ac:dyDescent="0.2">
      <c r="A136" s="94"/>
      <c r="B136" s="94"/>
      <c r="C136" s="89"/>
      <c r="D136" s="89"/>
      <c r="E136" s="89"/>
      <c r="F136" s="89"/>
      <c r="G136" s="89"/>
      <c r="H136" s="89"/>
      <c r="I136" s="89"/>
      <c r="J136" s="89"/>
    </row>
    <row r="137" spans="1:10" s="91" customFormat="1" ht="14.25" x14ac:dyDescent="0.2">
      <c r="A137" s="94"/>
      <c r="B137" s="94"/>
      <c r="C137" s="89"/>
      <c r="D137" s="89"/>
      <c r="E137" s="89"/>
      <c r="F137" s="89"/>
      <c r="G137" s="89"/>
      <c r="H137" s="89"/>
      <c r="I137" s="89"/>
      <c r="J137" s="89"/>
    </row>
    <row r="138" spans="1:10" s="91" customFormat="1" ht="14.25" x14ac:dyDescent="0.2">
      <c r="A138" s="94"/>
      <c r="B138" s="94"/>
      <c r="C138" s="89"/>
      <c r="D138" s="89"/>
      <c r="E138" s="89"/>
      <c r="F138" s="89"/>
      <c r="G138" s="89"/>
      <c r="H138" s="89"/>
      <c r="I138" s="89"/>
      <c r="J138" s="89"/>
    </row>
    <row r="139" spans="1:10" s="91" customFormat="1" ht="14.25" x14ac:dyDescent="0.2">
      <c r="A139" s="94"/>
      <c r="B139" s="94"/>
      <c r="C139" s="89"/>
      <c r="D139" s="89"/>
      <c r="E139" s="89"/>
      <c r="F139" s="89"/>
      <c r="G139" s="89"/>
      <c r="H139" s="89"/>
      <c r="I139" s="89"/>
      <c r="J139" s="89"/>
    </row>
    <row r="140" spans="1:10" s="91" customFormat="1" ht="14.25" x14ac:dyDescent="0.2">
      <c r="A140" s="94"/>
      <c r="B140" s="94"/>
      <c r="C140" s="89"/>
      <c r="D140" s="89"/>
      <c r="E140" s="89"/>
      <c r="F140" s="89"/>
      <c r="G140" s="89"/>
      <c r="H140" s="89"/>
      <c r="I140" s="89"/>
      <c r="J140" s="89"/>
    </row>
    <row r="141" spans="1:10" s="91" customFormat="1" ht="14.25" x14ac:dyDescent="0.2">
      <c r="A141" s="94"/>
      <c r="B141" s="94"/>
      <c r="C141" s="89"/>
      <c r="D141" s="89"/>
      <c r="E141" s="89"/>
      <c r="F141" s="89"/>
      <c r="G141" s="89"/>
      <c r="H141" s="89"/>
      <c r="I141" s="89"/>
      <c r="J141" s="89"/>
    </row>
    <row r="142" spans="1:10" s="91" customFormat="1" ht="14.25" x14ac:dyDescent="0.2">
      <c r="A142" s="94"/>
      <c r="B142" s="94"/>
      <c r="C142" s="89"/>
      <c r="D142" s="89"/>
      <c r="E142" s="89"/>
      <c r="F142" s="89"/>
      <c r="G142" s="89"/>
      <c r="H142" s="89"/>
      <c r="I142" s="89"/>
      <c r="J142" s="89"/>
    </row>
    <row r="143" spans="1:10" s="91" customFormat="1" ht="14.25" x14ac:dyDescent="0.2">
      <c r="A143" s="94"/>
      <c r="B143" s="94"/>
      <c r="C143" s="89"/>
      <c r="D143" s="89"/>
      <c r="E143" s="89"/>
      <c r="F143" s="89"/>
      <c r="G143" s="89"/>
      <c r="H143" s="89"/>
      <c r="I143" s="89"/>
      <c r="J143" s="89"/>
    </row>
    <row r="144" spans="1:10" s="91" customFormat="1" ht="14.25" x14ac:dyDescent="0.2">
      <c r="A144" s="94"/>
      <c r="B144" s="94"/>
      <c r="C144" s="89"/>
      <c r="D144" s="89"/>
      <c r="E144" s="89"/>
      <c r="F144" s="89"/>
      <c r="G144" s="89"/>
      <c r="H144" s="89"/>
      <c r="I144" s="89"/>
      <c r="J144" s="89"/>
    </row>
    <row r="145" spans="1:10" s="91" customFormat="1" ht="14.25" x14ac:dyDescent="0.2">
      <c r="A145" s="94"/>
      <c r="B145" s="94"/>
      <c r="C145" s="89"/>
      <c r="D145" s="89"/>
      <c r="E145" s="89"/>
      <c r="F145" s="89"/>
      <c r="G145" s="89"/>
      <c r="H145" s="89"/>
      <c r="I145" s="89"/>
      <c r="J145" s="89"/>
    </row>
    <row r="146" spans="1:10" s="91" customFormat="1" ht="14.25" x14ac:dyDescent="0.2">
      <c r="A146" s="94"/>
      <c r="B146" s="94"/>
      <c r="C146" s="89"/>
      <c r="D146" s="89"/>
      <c r="E146" s="89"/>
      <c r="F146" s="89"/>
      <c r="G146" s="89"/>
      <c r="H146" s="89"/>
      <c r="I146" s="89"/>
      <c r="J146" s="89"/>
    </row>
    <row r="147" spans="1:10" s="91" customFormat="1" ht="14.25" x14ac:dyDescent="0.2">
      <c r="A147" s="94"/>
      <c r="B147" s="94"/>
      <c r="C147" s="89"/>
      <c r="D147" s="89"/>
      <c r="E147" s="89"/>
      <c r="F147" s="89"/>
      <c r="G147" s="89"/>
      <c r="H147" s="89"/>
      <c r="I147" s="89"/>
      <c r="J147" s="89"/>
    </row>
    <row r="148" spans="1:10" s="91" customFormat="1" ht="14.25" x14ac:dyDescent="0.2">
      <c r="A148" s="94"/>
      <c r="B148" s="94"/>
      <c r="C148" s="89"/>
      <c r="D148" s="89"/>
      <c r="E148" s="89"/>
      <c r="F148" s="89"/>
      <c r="G148" s="89"/>
      <c r="H148" s="89"/>
      <c r="I148" s="89"/>
      <c r="J148" s="89"/>
    </row>
    <row r="149" spans="1:10" s="91" customFormat="1" ht="14.25" x14ac:dyDescent="0.2">
      <c r="A149" s="94"/>
      <c r="B149" s="94"/>
      <c r="C149" s="89"/>
      <c r="D149" s="89"/>
      <c r="E149" s="89"/>
      <c r="F149" s="89"/>
      <c r="G149" s="89"/>
      <c r="H149" s="89"/>
      <c r="I149" s="89"/>
      <c r="J149" s="89"/>
    </row>
    <row r="150" spans="1:10" s="91" customFormat="1" ht="14.25" x14ac:dyDescent="0.2">
      <c r="A150" s="94"/>
      <c r="B150" s="94"/>
      <c r="C150" s="89"/>
      <c r="D150" s="89"/>
      <c r="E150" s="89"/>
      <c r="F150" s="89"/>
      <c r="G150" s="89"/>
      <c r="H150" s="89"/>
      <c r="I150" s="89"/>
      <c r="J150" s="89"/>
    </row>
    <row r="151" spans="1:10" s="91" customFormat="1" ht="14.25" x14ac:dyDescent="0.2">
      <c r="A151" s="94"/>
      <c r="B151" s="94"/>
      <c r="C151" s="89"/>
      <c r="D151" s="89"/>
      <c r="E151" s="89"/>
      <c r="F151" s="89"/>
      <c r="G151" s="89"/>
      <c r="H151" s="89"/>
      <c r="I151" s="89"/>
      <c r="J151" s="89"/>
    </row>
    <row r="152" spans="1:10" s="91" customFormat="1" ht="14.25" x14ac:dyDescent="0.2">
      <c r="A152" s="94"/>
      <c r="B152" s="94"/>
      <c r="C152" s="89"/>
      <c r="D152" s="89"/>
      <c r="E152" s="89"/>
      <c r="F152" s="89"/>
      <c r="G152" s="89"/>
      <c r="H152" s="89"/>
      <c r="I152" s="89"/>
      <c r="J152" s="89"/>
    </row>
    <row r="153" spans="1:10" s="91" customFormat="1" ht="14.25" x14ac:dyDescent="0.2">
      <c r="A153" s="94"/>
      <c r="B153" s="94"/>
      <c r="C153" s="89"/>
      <c r="D153" s="89"/>
      <c r="E153" s="89"/>
      <c r="F153" s="89"/>
      <c r="G153" s="89"/>
      <c r="H153" s="89"/>
      <c r="I153" s="89"/>
      <c r="J153" s="89"/>
    </row>
    <row r="154" spans="1:10" s="91" customFormat="1" ht="14.25" x14ac:dyDescent="0.2">
      <c r="A154" s="94"/>
      <c r="B154" s="94"/>
      <c r="C154" s="89"/>
      <c r="D154" s="89"/>
      <c r="E154" s="89"/>
      <c r="F154" s="89"/>
      <c r="G154" s="89"/>
      <c r="H154" s="89"/>
      <c r="I154" s="89"/>
      <c r="J154" s="89"/>
    </row>
    <row r="155" spans="1:10" s="91" customFormat="1" ht="14.25" x14ac:dyDescent="0.2">
      <c r="A155" s="94"/>
      <c r="B155" s="94"/>
      <c r="C155" s="89"/>
      <c r="D155" s="89"/>
      <c r="E155" s="89"/>
      <c r="F155" s="89"/>
      <c r="G155" s="89"/>
      <c r="H155" s="89"/>
      <c r="I155" s="89"/>
      <c r="J155" s="89"/>
    </row>
    <row r="156" spans="1:10" s="91" customFormat="1" ht="14.25" x14ac:dyDescent="0.2">
      <c r="A156" s="94"/>
      <c r="B156" s="94"/>
      <c r="C156" s="89"/>
      <c r="D156" s="89"/>
      <c r="E156" s="89"/>
      <c r="F156" s="89"/>
      <c r="G156" s="89"/>
      <c r="H156" s="89"/>
      <c r="I156" s="89"/>
      <c r="J156" s="89"/>
    </row>
    <row r="157" spans="1:10" s="91" customFormat="1" ht="14.25" x14ac:dyDescent="0.2">
      <c r="A157" s="94"/>
      <c r="B157" s="94"/>
      <c r="C157" s="89"/>
      <c r="D157" s="89"/>
      <c r="E157" s="89"/>
      <c r="F157" s="89"/>
      <c r="G157" s="89"/>
      <c r="H157" s="89"/>
      <c r="I157" s="89"/>
      <c r="J157" s="89"/>
    </row>
    <row r="158" spans="1:10" s="91" customFormat="1" ht="14.25" x14ac:dyDescent="0.2">
      <c r="A158" s="94"/>
      <c r="B158" s="94"/>
      <c r="C158" s="89"/>
      <c r="D158" s="89"/>
      <c r="E158" s="89"/>
      <c r="F158" s="89"/>
      <c r="G158" s="89"/>
      <c r="H158" s="89"/>
      <c r="I158" s="89"/>
      <c r="J158" s="89"/>
    </row>
    <row r="159" spans="1:10" s="91" customFormat="1" ht="14.25" x14ac:dyDescent="0.2">
      <c r="A159" s="94"/>
      <c r="B159" s="94"/>
      <c r="C159" s="89"/>
      <c r="D159" s="89"/>
      <c r="E159" s="89"/>
      <c r="F159" s="89"/>
      <c r="G159" s="89"/>
      <c r="H159" s="89"/>
      <c r="I159" s="89"/>
      <c r="J159" s="89"/>
    </row>
    <row r="160" spans="1:10" s="91" customFormat="1" ht="14.25" x14ac:dyDescent="0.2">
      <c r="A160" s="94"/>
      <c r="B160" s="94"/>
      <c r="C160" s="89"/>
      <c r="D160" s="89"/>
      <c r="E160" s="89"/>
      <c r="F160" s="89"/>
      <c r="G160" s="89"/>
      <c r="H160" s="89"/>
      <c r="I160" s="89"/>
      <c r="J160" s="89"/>
    </row>
    <row r="161" spans="1:10" s="91" customFormat="1" ht="14.25" x14ac:dyDescent="0.2">
      <c r="A161" s="94"/>
      <c r="B161" s="94"/>
      <c r="C161" s="89"/>
      <c r="D161" s="89"/>
      <c r="E161" s="89"/>
      <c r="F161" s="89"/>
      <c r="G161" s="89"/>
      <c r="H161" s="89"/>
      <c r="I161" s="89"/>
      <c r="J161" s="89"/>
    </row>
    <row r="162" spans="1:10" ht="14.25" x14ac:dyDescent="0.2">
      <c r="A162" s="83"/>
      <c r="B162" s="83"/>
    </row>
    <row r="163" spans="1:10" ht="14.25" x14ac:dyDescent="0.2">
      <c r="A163" s="83"/>
      <c r="B163" s="83"/>
    </row>
    <row r="164" spans="1:10" ht="14.25" x14ac:dyDescent="0.2">
      <c r="A164" s="83"/>
      <c r="B164" s="83"/>
    </row>
    <row r="165" spans="1:10" ht="14.25" x14ac:dyDescent="0.2">
      <c r="A165" s="83"/>
      <c r="B165" s="83"/>
    </row>
    <row r="166" spans="1:10" ht="14.25" x14ac:dyDescent="0.2">
      <c r="A166" s="83"/>
      <c r="B166" s="83"/>
    </row>
    <row r="167" spans="1:10" ht="14.25" x14ac:dyDescent="0.2">
      <c r="A167" s="83"/>
      <c r="B167" s="83"/>
    </row>
    <row r="168" spans="1:10" ht="14.25" x14ac:dyDescent="0.2">
      <c r="A168" s="83"/>
      <c r="B168" s="83"/>
    </row>
    <row r="169" spans="1:10" ht="14.25" x14ac:dyDescent="0.2">
      <c r="A169" s="83"/>
      <c r="B169" s="83"/>
    </row>
    <row r="170" spans="1:10" ht="14.25" x14ac:dyDescent="0.2">
      <c r="A170" s="83"/>
      <c r="B170" s="83"/>
    </row>
    <row r="171" spans="1:10" ht="14.25" x14ac:dyDescent="0.2">
      <c r="A171" s="83"/>
      <c r="B171" s="83"/>
    </row>
    <row r="172" spans="1:10" ht="14.25" x14ac:dyDescent="0.2">
      <c r="A172" s="83"/>
      <c r="B172" s="83"/>
    </row>
    <row r="173" spans="1:10" ht="14.25" x14ac:dyDescent="0.2">
      <c r="A173" s="83"/>
      <c r="B173" s="83"/>
    </row>
    <row r="174" spans="1:10" ht="14.25" x14ac:dyDescent="0.2">
      <c r="A174" s="83"/>
      <c r="B174" s="83"/>
    </row>
    <row r="175" spans="1:10" ht="14.25" x14ac:dyDescent="0.2">
      <c r="A175" s="83"/>
      <c r="B175" s="83"/>
    </row>
    <row r="176" spans="1:10" ht="14.25" x14ac:dyDescent="0.2">
      <c r="A176" s="83"/>
      <c r="B176" s="83"/>
    </row>
    <row r="177" spans="1:2" ht="14.25" x14ac:dyDescent="0.2">
      <c r="A177" s="83"/>
      <c r="B177" s="83"/>
    </row>
    <row r="178" spans="1:2" ht="14.25" x14ac:dyDescent="0.2">
      <c r="A178" s="83"/>
      <c r="B178" s="83"/>
    </row>
    <row r="179" spans="1:2" ht="14.25" x14ac:dyDescent="0.2">
      <c r="A179" s="83"/>
      <c r="B179" s="83"/>
    </row>
    <row r="180" spans="1:2" ht="14.25" x14ac:dyDescent="0.2">
      <c r="A180" s="83"/>
      <c r="B180" s="83"/>
    </row>
    <row r="181" spans="1:2" ht="14.25" x14ac:dyDescent="0.2">
      <c r="A181" s="83"/>
      <c r="B181" s="83"/>
    </row>
    <row r="182" spans="1:2" ht="14.25" x14ac:dyDescent="0.2">
      <c r="A182" s="83"/>
      <c r="B182" s="83"/>
    </row>
    <row r="183" spans="1:2" ht="14.25" x14ac:dyDescent="0.2">
      <c r="A183" s="83"/>
      <c r="B183" s="83"/>
    </row>
    <row r="184" spans="1:2" ht="14.25" x14ac:dyDescent="0.2">
      <c r="A184" s="83"/>
      <c r="B184" s="83"/>
    </row>
    <row r="185" spans="1:2" ht="14.25" x14ac:dyDescent="0.2">
      <c r="A185" s="83"/>
      <c r="B185" s="83"/>
    </row>
    <row r="186" spans="1:2" ht="14.25" x14ac:dyDescent="0.2">
      <c r="A186" s="83"/>
      <c r="B186" s="83"/>
    </row>
    <row r="187" spans="1:2" ht="14.25" x14ac:dyDescent="0.2">
      <c r="A187" s="83"/>
      <c r="B187" s="83"/>
    </row>
    <row r="188" spans="1:2" ht="14.25" x14ac:dyDescent="0.2">
      <c r="A188" s="83"/>
      <c r="B188" s="83"/>
    </row>
    <row r="189" spans="1:2" ht="14.25" x14ac:dyDescent="0.2">
      <c r="A189" s="83"/>
      <c r="B189" s="83"/>
    </row>
    <row r="190" spans="1:2" ht="14.25" x14ac:dyDescent="0.2">
      <c r="A190" s="83"/>
      <c r="B190" s="83"/>
    </row>
    <row r="191" spans="1:2" ht="14.25" x14ac:dyDescent="0.2">
      <c r="A191" s="83"/>
      <c r="B191" s="83"/>
    </row>
    <row r="192" spans="1:2" ht="14.25" x14ac:dyDescent="0.2">
      <c r="A192" s="83"/>
      <c r="B192" s="83"/>
    </row>
    <row r="193" spans="1:2" ht="14.25" x14ac:dyDescent="0.2">
      <c r="A193" s="83"/>
      <c r="B193" s="83"/>
    </row>
    <row r="194" spans="1:2" ht="14.25" x14ac:dyDescent="0.2">
      <c r="A194" s="83"/>
      <c r="B194" s="83"/>
    </row>
    <row r="195" spans="1:2" ht="14.25" x14ac:dyDescent="0.2">
      <c r="A195" s="83"/>
      <c r="B195" s="83"/>
    </row>
    <row r="196" spans="1:2" ht="14.25" x14ac:dyDescent="0.2">
      <c r="A196" s="83"/>
      <c r="B196" s="83"/>
    </row>
    <row r="197" spans="1:2" ht="14.25" x14ac:dyDescent="0.2">
      <c r="A197" s="83"/>
      <c r="B197" s="83"/>
    </row>
    <row r="198" spans="1:2" ht="14.25" x14ac:dyDescent="0.2">
      <c r="A198" s="83"/>
      <c r="B198" s="83"/>
    </row>
    <row r="199" spans="1:2" ht="14.25" x14ac:dyDescent="0.2">
      <c r="A199" s="83"/>
      <c r="B199" s="83"/>
    </row>
    <row r="200" spans="1:2" ht="14.25" x14ac:dyDescent="0.2">
      <c r="A200" s="83"/>
      <c r="B200" s="83"/>
    </row>
    <row r="201" spans="1:2" ht="14.25" x14ac:dyDescent="0.2">
      <c r="A201" s="83"/>
      <c r="B201" s="83"/>
    </row>
    <row r="202" spans="1:2" ht="14.25" x14ac:dyDescent="0.2">
      <c r="A202" s="83"/>
      <c r="B202" s="83"/>
    </row>
    <row r="203" spans="1:2" ht="14.25" x14ac:dyDescent="0.2">
      <c r="A203" s="83"/>
      <c r="B203" s="83"/>
    </row>
    <row r="204" spans="1:2" ht="14.25" x14ac:dyDescent="0.2">
      <c r="A204" s="83"/>
      <c r="B204" s="83"/>
    </row>
    <row r="205" spans="1:2" ht="14.25" x14ac:dyDescent="0.2">
      <c r="A205" s="83"/>
      <c r="B205" s="83"/>
    </row>
    <row r="206" spans="1:2" ht="14.25" x14ac:dyDescent="0.2">
      <c r="A206" s="83"/>
      <c r="B206" s="83"/>
    </row>
    <row r="207" spans="1:2" ht="14.25" x14ac:dyDescent="0.2">
      <c r="A207" s="83"/>
      <c r="B207" s="83"/>
    </row>
    <row r="208" spans="1:2" ht="14.25" x14ac:dyDescent="0.2">
      <c r="A208" s="83"/>
      <c r="B208" s="83"/>
    </row>
    <row r="209" spans="1:2" ht="14.25" x14ac:dyDescent="0.2">
      <c r="A209" s="83"/>
      <c r="B209" s="83"/>
    </row>
    <row r="210" spans="1:2" ht="14.25" x14ac:dyDescent="0.2">
      <c r="A210" s="83"/>
      <c r="B210" s="83"/>
    </row>
    <row r="211" spans="1:2" ht="14.25" x14ac:dyDescent="0.2">
      <c r="A211" s="83"/>
      <c r="B211" s="83"/>
    </row>
    <row r="212" spans="1:2" ht="14.25" x14ac:dyDescent="0.2">
      <c r="A212" s="83"/>
      <c r="B212" s="83"/>
    </row>
    <row r="213" spans="1:2" ht="14.25" x14ac:dyDescent="0.2">
      <c r="A213" s="83"/>
      <c r="B213" s="83"/>
    </row>
    <row r="214" spans="1:2" ht="14.25" x14ac:dyDescent="0.2">
      <c r="A214" s="83"/>
      <c r="B214" s="83"/>
    </row>
    <row r="215" spans="1:2" ht="14.25" x14ac:dyDescent="0.2">
      <c r="A215" s="83"/>
      <c r="B215" s="83"/>
    </row>
    <row r="216" spans="1:2" ht="14.25" x14ac:dyDescent="0.2">
      <c r="A216" s="83"/>
      <c r="B216" s="83"/>
    </row>
    <row r="217" spans="1:2" ht="14.25" x14ac:dyDescent="0.2">
      <c r="A217" s="83"/>
      <c r="B217" s="83"/>
    </row>
    <row r="218" spans="1:2" ht="14.25" x14ac:dyDescent="0.2">
      <c r="A218" s="83"/>
      <c r="B218" s="83"/>
    </row>
    <row r="219" spans="1:2" ht="14.25" x14ac:dyDescent="0.2">
      <c r="A219" s="83"/>
      <c r="B219" s="83"/>
    </row>
    <row r="220" spans="1:2" ht="14.25" x14ac:dyDescent="0.2">
      <c r="A220" s="83"/>
      <c r="B220" s="83"/>
    </row>
    <row r="221" spans="1:2" ht="14.25" x14ac:dyDescent="0.2">
      <c r="A221" s="83"/>
      <c r="B221" s="83"/>
    </row>
    <row r="222" spans="1:2" ht="14.25" x14ac:dyDescent="0.2">
      <c r="A222" s="83"/>
      <c r="B222" s="83"/>
    </row>
    <row r="223" spans="1:2" ht="14.25" x14ac:dyDescent="0.2">
      <c r="A223" s="83"/>
      <c r="B223" s="83"/>
    </row>
    <row r="224" spans="1:2" ht="14.25" x14ac:dyDescent="0.2">
      <c r="A224" s="83"/>
      <c r="B224" s="83"/>
    </row>
    <row r="225" spans="1:2" ht="14.25" x14ac:dyDescent="0.2">
      <c r="A225" s="83"/>
      <c r="B225" s="83"/>
    </row>
    <row r="226" spans="1:2" ht="14.25" x14ac:dyDescent="0.2">
      <c r="A226" s="83"/>
      <c r="B226" s="83"/>
    </row>
    <row r="227" spans="1:2" ht="14.25" x14ac:dyDescent="0.2">
      <c r="A227" s="83"/>
      <c r="B227" s="83"/>
    </row>
    <row r="228" spans="1:2" ht="14.25" x14ac:dyDescent="0.2">
      <c r="A228" s="83"/>
      <c r="B228" s="83"/>
    </row>
    <row r="229" spans="1:2" ht="14.25" x14ac:dyDescent="0.2">
      <c r="A229" s="83"/>
      <c r="B229" s="83"/>
    </row>
    <row r="230" spans="1:2" ht="14.25" x14ac:dyDescent="0.2">
      <c r="A230" s="83"/>
      <c r="B230" s="83"/>
    </row>
    <row r="231" spans="1:2" ht="14.25" x14ac:dyDescent="0.2">
      <c r="A231" s="83"/>
      <c r="B231" s="83"/>
    </row>
    <row r="232" spans="1:2" ht="14.25" x14ac:dyDescent="0.2">
      <c r="A232" s="83"/>
      <c r="B232" s="83"/>
    </row>
    <row r="233" spans="1:2" ht="14.25" x14ac:dyDescent="0.2">
      <c r="A233" s="83"/>
      <c r="B233" s="83"/>
    </row>
    <row r="234" spans="1:2" ht="14.25" x14ac:dyDescent="0.2">
      <c r="A234" s="83"/>
      <c r="B234" s="83"/>
    </row>
    <row r="235" spans="1:2" ht="14.25" x14ac:dyDescent="0.2">
      <c r="A235" s="83"/>
      <c r="B235" s="83"/>
    </row>
    <row r="236" spans="1:2" ht="14.25" x14ac:dyDescent="0.2">
      <c r="A236" s="83"/>
      <c r="B236" s="83"/>
    </row>
    <row r="237" spans="1:2" ht="14.25" x14ac:dyDescent="0.2">
      <c r="A237" s="83"/>
      <c r="B237" s="83"/>
    </row>
    <row r="238" spans="1:2" ht="14.25" x14ac:dyDescent="0.2">
      <c r="A238" s="83"/>
      <c r="B238" s="83"/>
    </row>
    <row r="239" spans="1:2" ht="14.25" x14ac:dyDescent="0.2">
      <c r="A239" s="83"/>
      <c r="B239" s="83"/>
    </row>
    <row r="240" spans="1:2" ht="14.25" x14ac:dyDescent="0.2">
      <c r="A240" s="83"/>
      <c r="B240" s="83"/>
    </row>
    <row r="241" spans="1:2" ht="14.25" x14ac:dyDescent="0.2">
      <c r="A241" s="83"/>
      <c r="B241" s="83"/>
    </row>
    <row r="242" spans="1:2" ht="14.25" x14ac:dyDescent="0.2">
      <c r="A242" s="83"/>
      <c r="B242" s="83"/>
    </row>
    <row r="243" spans="1:2" ht="14.25" x14ac:dyDescent="0.2">
      <c r="A243" s="83"/>
      <c r="B243" s="83"/>
    </row>
    <row r="244" spans="1:2" ht="14.25" x14ac:dyDescent="0.2">
      <c r="A244" s="96"/>
      <c r="B244" s="83"/>
    </row>
    <row r="245" spans="1:2" ht="14.25" x14ac:dyDescent="0.2">
      <c r="A245" s="96"/>
      <c r="B245" s="83"/>
    </row>
    <row r="246" spans="1:2" ht="14.25" x14ac:dyDescent="0.2">
      <c r="A246" s="96"/>
      <c r="B246" s="83"/>
    </row>
    <row r="247" spans="1:2" ht="14.25" x14ac:dyDescent="0.2">
      <c r="A247" s="96"/>
      <c r="B247" s="83"/>
    </row>
    <row r="248" spans="1:2" ht="14.25" x14ac:dyDescent="0.2">
      <c r="A248" s="96"/>
      <c r="B248" s="83"/>
    </row>
    <row r="249" spans="1:2" ht="14.25" x14ac:dyDescent="0.2">
      <c r="A249" s="96"/>
      <c r="B249" s="83"/>
    </row>
    <row r="250" spans="1:2" ht="14.25" x14ac:dyDescent="0.2">
      <c r="A250" s="96"/>
      <c r="B250" s="83"/>
    </row>
    <row r="251" spans="1:2" ht="14.25" x14ac:dyDescent="0.2">
      <c r="A251" s="96"/>
      <c r="B251" s="83"/>
    </row>
    <row r="252" spans="1:2" ht="14.25" x14ac:dyDescent="0.2">
      <c r="A252" s="96"/>
      <c r="B252" s="83"/>
    </row>
    <row r="253" spans="1:2" ht="14.25" x14ac:dyDescent="0.2">
      <c r="A253" s="96"/>
      <c r="B253" s="83"/>
    </row>
    <row r="254" spans="1:2" ht="14.25" x14ac:dyDescent="0.2">
      <c r="A254" s="96"/>
      <c r="B254" s="83"/>
    </row>
    <row r="255" spans="1:2" ht="14.25" x14ac:dyDescent="0.2">
      <c r="A255" s="96"/>
      <c r="B255" s="83"/>
    </row>
    <row r="256" spans="1:2" ht="14.25" x14ac:dyDescent="0.2">
      <c r="A256" s="96"/>
      <c r="B256" s="83"/>
    </row>
    <row r="257" spans="1:2" ht="14.25" x14ac:dyDescent="0.2">
      <c r="A257" s="96"/>
      <c r="B257" s="83"/>
    </row>
    <row r="258" spans="1:2" ht="14.25" x14ac:dyDescent="0.2">
      <c r="A258" s="96"/>
      <c r="B258" s="83"/>
    </row>
    <row r="259" spans="1:2" ht="14.25" x14ac:dyDescent="0.2">
      <c r="A259" s="96"/>
      <c r="B259" s="83"/>
    </row>
    <row r="260" spans="1:2" ht="14.25" x14ac:dyDescent="0.2">
      <c r="A260" s="96"/>
      <c r="B260" s="83"/>
    </row>
    <row r="261" spans="1:2" ht="14.25" x14ac:dyDescent="0.2">
      <c r="A261" s="96"/>
      <c r="B261" s="83"/>
    </row>
    <row r="262" spans="1:2" ht="14.25" x14ac:dyDescent="0.2">
      <c r="A262" s="96"/>
      <c r="B262" s="83"/>
    </row>
    <row r="263" spans="1:2" ht="14.25" x14ac:dyDescent="0.2">
      <c r="A263" s="96"/>
      <c r="B263" s="83"/>
    </row>
    <row r="264" spans="1:2" ht="14.25" x14ac:dyDescent="0.2">
      <c r="A264" s="96"/>
      <c r="B264" s="83"/>
    </row>
    <row r="265" spans="1:2" ht="14.25" x14ac:dyDescent="0.2">
      <c r="A265" s="96"/>
      <c r="B265" s="83"/>
    </row>
    <row r="266" spans="1:2" ht="14.25" x14ac:dyDescent="0.2">
      <c r="A266" s="96"/>
      <c r="B266" s="83"/>
    </row>
    <row r="267" spans="1:2" ht="14.25" x14ac:dyDescent="0.2">
      <c r="A267" s="96"/>
      <c r="B267" s="83"/>
    </row>
    <row r="268" spans="1:2" ht="14.25" x14ac:dyDescent="0.2">
      <c r="A268" s="96"/>
      <c r="B268" s="83"/>
    </row>
    <row r="269" spans="1:2" ht="14.25" x14ac:dyDescent="0.2">
      <c r="A269" s="96"/>
      <c r="B269" s="83"/>
    </row>
    <row r="270" spans="1:2" ht="14.25" x14ac:dyDescent="0.2">
      <c r="A270" s="96"/>
      <c r="B270" s="83"/>
    </row>
    <row r="271" spans="1:2" ht="14.25" x14ac:dyDescent="0.2">
      <c r="A271" s="96"/>
      <c r="B271" s="83"/>
    </row>
    <row r="272" spans="1:2" ht="14.25" x14ac:dyDescent="0.2">
      <c r="A272" s="96"/>
      <c r="B272" s="83"/>
    </row>
    <row r="273" spans="1:2" ht="14.25" x14ac:dyDescent="0.2">
      <c r="A273" s="96"/>
      <c r="B273" s="83"/>
    </row>
    <row r="274" spans="1:2" ht="14.25" x14ac:dyDescent="0.2">
      <c r="A274" s="96"/>
      <c r="B274" s="83"/>
    </row>
    <row r="275" spans="1:2" ht="14.25" x14ac:dyDescent="0.2">
      <c r="A275" s="96"/>
      <c r="B275" s="83"/>
    </row>
    <row r="276" spans="1:2" ht="14.25" x14ac:dyDescent="0.2">
      <c r="A276" s="96"/>
      <c r="B276" s="83"/>
    </row>
    <row r="277" spans="1:2" ht="14.25" x14ac:dyDescent="0.2">
      <c r="A277" s="96"/>
      <c r="B277" s="83"/>
    </row>
    <row r="278" spans="1:2" ht="14.25" x14ac:dyDescent="0.2">
      <c r="A278" s="96"/>
      <c r="B278" s="83"/>
    </row>
    <row r="279" spans="1:2" ht="14.25" x14ac:dyDescent="0.2">
      <c r="A279" s="96"/>
      <c r="B279" s="83"/>
    </row>
    <row r="280" spans="1:2" ht="14.25" x14ac:dyDescent="0.2">
      <c r="A280" s="96"/>
      <c r="B280" s="83"/>
    </row>
    <row r="281" spans="1:2" ht="14.25" x14ac:dyDescent="0.2">
      <c r="A281" s="96"/>
      <c r="B281" s="83"/>
    </row>
    <row r="282" spans="1:2" ht="14.25" x14ac:dyDescent="0.2">
      <c r="A282" s="96"/>
      <c r="B282" s="83"/>
    </row>
    <row r="283" spans="1:2" ht="14.25" x14ac:dyDescent="0.2">
      <c r="A283" s="96"/>
      <c r="B283" s="83"/>
    </row>
    <row r="284" spans="1:2" ht="14.25" x14ac:dyDescent="0.2">
      <c r="A284" s="96"/>
      <c r="B284" s="83"/>
    </row>
    <row r="285" spans="1:2" ht="14.25" x14ac:dyDescent="0.2">
      <c r="A285" s="96"/>
      <c r="B285" s="83"/>
    </row>
    <row r="286" spans="1:2" ht="14.25" x14ac:dyDescent="0.2">
      <c r="A286" s="96"/>
      <c r="B286" s="83"/>
    </row>
    <row r="287" spans="1:2" ht="14.25" x14ac:dyDescent="0.2">
      <c r="A287" s="96"/>
      <c r="B287" s="83"/>
    </row>
    <row r="288" spans="1:2" ht="14.25" x14ac:dyDescent="0.2">
      <c r="A288" s="96"/>
      <c r="B288" s="83"/>
    </row>
    <row r="289" spans="1:2" ht="14.25" x14ac:dyDescent="0.2">
      <c r="A289" s="96"/>
      <c r="B289" s="83"/>
    </row>
    <row r="290" spans="1:2" ht="14.25" x14ac:dyDescent="0.2">
      <c r="A290" s="96"/>
      <c r="B290" s="83"/>
    </row>
    <row r="291" spans="1:2" ht="14.25" x14ac:dyDescent="0.2">
      <c r="A291" s="96"/>
      <c r="B291" s="83"/>
    </row>
    <row r="292" spans="1:2" ht="14.25" x14ac:dyDescent="0.2">
      <c r="A292" s="96"/>
      <c r="B292" s="83"/>
    </row>
    <row r="293" spans="1:2" ht="14.25" x14ac:dyDescent="0.2">
      <c r="A293" s="96"/>
      <c r="B293" s="83"/>
    </row>
    <row r="294" spans="1:2" ht="14.25" x14ac:dyDescent="0.2">
      <c r="A294" s="96"/>
      <c r="B294" s="83"/>
    </row>
    <row r="295" spans="1:2" ht="14.25" x14ac:dyDescent="0.2">
      <c r="A295" s="96"/>
      <c r="B295" s="83"/>
    </row>
    <row r="296" spans="1:2" ht="14.25" x14ac:dyDescent="0.2">
      <c r="A296" s="96"/>
      <c r="B296" s="83"/>
    </row>
    <row r="297" spans="1:2" ht="14.25" x14ac:dyDescent="0.2">
      <c r="A297" s="96"/>
      <c r="B297" s="83"/>
    </row>
    <row r="298" spans="1:2" ht="14.25" x14ac:dyDescent="0.2">
      <c r="A298" s="96"/>
      <c r="B298" s="83"/>
    </row>
    <row r="299" spans="1:2" ht="14.25" x14ac:dyDescent="0.2">
      <c r="A299" s="96"/>
      <c r="B299" s="83"/>
    </row>
    <row r="300" spans="1:2" ht="14.25" x14ac:dyDescent="0.2">
      <c r="A300" s="96"/>
      <c r="B300" s="83"/>
    </row>
    <row r="301" spans="1:2" ht="14.25" x14ac:dyDescent="0.2">
      <c r="A301" s="96"/>
      <c r="B301" s="83"/>
    </row>
    <row r="302" spans="1:2" ht="14.25" x14ac:dyDescent="0.2">
      <c r="A302" s="96"/>
      <c r="B302" s="83"/>
    </row>
    <row r="303" spans="1:2" ht="14.25" x14ac:dyDescent="0.2">
      <c r="A303" s="96"/>
      <c r="B303" s="83"/>
    </row>
    <row r="304" spans="1:2" ht="14.25" x14ac:dyDescent="0.2">
      <c r="A304" s="96"/>
      <c r="B304" s="83"/>
    </row>
    <row r="305" spans="1:2" ht="14.25" x14ac:dyDescent="0.2">
      <c r="A305" s="96"/>
      <c r="B305" s="83"/>
    </row>
    <row r="306" spans="1:2" ht="14.25" x14ac:dyDescent="0.2">
      <c r="A306" s="96"/>
      <c r="B306" s="83"/>
    </row>
    <row r="307" spans="1:2" ht="14.25" x14ac:dyDescent="0.2">
      <c r="A307" s="96"/>
      <c r="B307" s="83"/>
    </row>
    <row r="308" spans="1:2" ht="14.25" x14ac:dyDescent="0.2">
      <c r="A308" s="96"/>
      <c r="B308" s="83"/>
    </row>
    <row r="309" spans="1:2" ht="14.25" x14ac:dyDescent="0.2">
      <c r="A309" s="96"/>
      <c r="B309" s="83"/>
    </row>
    <row r="310" spans="1:2" ht="14.25" x14ac:dyDescent="0.2">
      <c r="A310" s="96"/>
      <c r="B310" s="83"/>
    </row>
    <row r="311" spans="1:2" ht="14.25" x14ac:dyDescent="0.2">
      <c r="A311" s="96"/>
      <c r="B311" s="83"/>
    </row>
    <row r="312" spans="1:2" ht="14.25" x14ac:dyDescent="0.2">
      <c r="A312" s="96"/>
      <c r="B312" s="83"/>
    </row>
    <row r="313" spans="1:2" ht="14.25" x14ac:dyDescent="0.2">
      <c r="A313" s="96"/>
      <c r="B313" s="83"/>
    </row>
    <row r="314" spans="1:2" ht="14.25" x14ac:dyDescent="0.2">
      <c r="A314" s="96"/>
      <c r="B314" s="83"/>
    </row>
    <row r="315" spans="1:2" ht="14.25" x14ac:dyDescent="0.2">
      <c r="A315" s="96"/>
      <c r="B315" s="83"/>
    </row>
    <row r="316" spans="1:2" ht="14.25" x14ac:dyDescent="0.2">
      <c r="A316" s="96"/>
      <c r="B316" s="83"/>
    </row>
    <row r="317" spans="1:2" ht="14.25" x14ac:dyDescent="0.2">
      <c r="A317" s="96"/>
      <c r="B317" s="83"/>
    </row>
    <row r="318" spans="1:2" ht="14.25" x14ac:dyDescent="0.2">
      <c r="A318" s="96"/>
      <c r="B318" s="83"/>
    </row>
    <row r="319" spans="1:2" ht="14.25" x14ac:dyDescent="0.2">
      <c r="A319" s="96"/>
      <c r="B319" s="83"/>
    </row>
    <row r="320" spans="1:2" ht="14.25" x14ac:dyDescent="0.2">
      <c r="A320" s="96"/>
      <c r="B320" s="83"/>
    </row>
    <row r="321" spans="1:2" ht="14.25" x14ac:dyDescent="0.2">
      <c r="A321" s="96"/>
      <c r="B321" s="83"/>
    </row>
    <row r="322" spans="1:2" ht="14.25" x14ac:dyDescent="0.2">
      <c r="A322" s="96"/>
      <c r="B322" s="83"/>
    </row>
    <row r="323" spans="1:2" ht="14.25" x14ac:dyDescent="0.2">
      <c r="A323" s="96"/>
      <c r="B323" s="83"/>
    </row>
    <row r="324" spans="1:2" ht="14.25" x14ac:dyDescent="0.2">
      <c r="A324" s="96"/>
      <c r="B324" s="83"/>
    </row>
    <row r="325" spans="1:2" ht="14.25" x14ac:dyDescent="0.2">
      <c r="A325" s="96"/>
      <c r="B325" s="83"/>
    </row>
    <row r="326" spans="1:2" ht="14.25" x14ac:dyDescent="0.2">
      <c r="A326" s="96"/>
      <c r="B326" s="83"/>
    </row>
    <row r="327" spans="1:2" ht="14.25" x14ac:dyDescent="0.2">
      <c r="A327" s="96"/>
      <c r="B327" s="83"/>
    </row>
    <row r="328" spans="1:2" ht="14.25" x14ac:dyDescent="0.2">
      <c r="A328" s="96"/>
      <c r="B328" s="83"/>
    </row>
    <row r="329" spans="1:2" ht="14.25" x14ac:dyDescent="0.2">
      <c r="A329" s="96"/>
      <c r="B329" s="83"/>
    </row>
    <row r="330" spans="1:2" ht="14.25" x14ac:dyDescent="0.2">
      <c r="A330" s="96"/>
      <c r="B330" s="83"/>
    </row>
    <row r="331" spans="1:2" ht="14.25" x14ac:dyDescent="0.2">
      <c r="A331" s="96"/>
      <c r="B331" s="83"/>
    </row>
    <row r="332" spans="1:2" ht="14.25" x14ac:dyDescent="0.2">
      <c r="A332" s="96"/>
      <c r="B332" s="83"/>
    </row>
    <row r="333" spans="1:2" ht="14.25" x14ac:dyDescent="0.2">
      <c r="A333" s="96"/>
      <c r="B333" s="83"/>
    </row>
    <row r="334" spans="1:2" ht="14.25" x14ac:dyDescent="0.2">
      <c r="A334" s="96"/>
      <c r="B334" s="83"/>
    </row>
    <row r="335" spans="1:2" ht="14.25" x14ac:dyDescent="0.2">
      <c r="A335" s="96"/>
      <c r="B335" s="83"/>
    </row>
    <row r="336" spans="1:2" ht="14.25" x14ac:dyDescent="0.2">
      <c r="A336" s="96"/>
      <c r="B336" s="83"/>
    </row>
    <row r="337" spans="1:2" ht="14.25" x14ac:dyDescent="0.2">
      <c r="A337" s="96"/>
      <c r="B337" s="83"/>
    </row>
    <row r="338" spans="1:2" ht="14.25" x14ac:dyDescent="0.2">
      <c r="A338" s="96"/>
      <c r="B338" s="83"/>
    </row>
    <row r="339" spans="1:2" ht="14.25" x14ac:dyDescent="0.2">
      <c r="A339" s="96"/>
      <c r="B339" s="83"/>
    </row>
    <row r="340" spans="1:2" ht="14.25" x14ac:dyDescent="0.2">
      <c r="A340" s="96"/>
      <c r="B340" s="83"/>
    </row>
    <row r="341" spans="1:2" ht="14.25" x14ac:dyDescent="0.2">
      <c r="A341" s="96"/>
      <c r="B341" s="83"/>
    </row>
    <row r="342" spans="1:2" ht="14.25" x14ac:dyDescent="0.2">
      <c r="A342" s="96"/>
      <c r="B342" s="83"/>
    </row>
    <row r="343" spans="1:2" ht="14.25" x14ac:dyDescent="0.2">
      <c r="A343" s="96"/>
      <c r="B343" s="83"/>
    </row>
    <row r="344" spans="1:2" ht="14.25" x14ac:dyDescent="0.2">
      <c r="A344" s="96"/>
      <c r="B344" s="83"/>
    </row>
    <row r="345" spans="1:2" ht="14.25" x14ac:dyDescent="0.2">
      <c r="A345" s="96"/>
      <c r="B345" s="83"/>
    </row>
    <row r="346" spans="1:2" ht="14.25" x14ac:dyDescent="0.2">
      <c r="A346" s="96"/>
      <c r="B346" s="83"/>
    </row>
    <row r="347" spans="1:2" ht="14.25" x14ac:dyDescent="0.2">
      <c r="A347" s="96"/>
      <c r="B347" s="83"/>
    </row>
    <row r="348" spans="1:2" ht="14.25" x14ac:dyDescent="0.2">
      <c r="A348" s="96"/>
      <c r="B348" s="83"/>
    </row>
    <row r="349" spans="1:2" ht="14.25" x14ac:dyDescent="0.2">
      <c r="A349" s="96"/>
      <c r="B349" s="83"/>
    </row>
    <row r="350" spans="1:2" ht="14.25" x14ac:dyDescent="0.2">
      <c r="A350" s="96"/>
      <c r="B350" s="83"/>
    </row>
    <row r="351" spans="1:2" ht="14.25" x14ac:dyDescent="0.2">
      <c r="A351" s="96"/>
      <c r="B351" s="83"/>
    </row>
    <row r="352" spans="1:2" ht="14.25" x14ac:dyDescent="0.2">
      <c r="A352" s="96"/>
      <c r="B352" s="83"/>
    </row>
    <row r="353" spans="1:2" ht="14.25" x14ac:dyDescent="0.2">
      <c r="A353" s="96"/>
      <c r="B353" s="83"/>
    </row>
    <row r="354" spans="1:2" ht="14.25" x14ac:dyDescent="0.2">
      <c r="A354" s="96"/>
      <c r="B354" s="83"/>
    </row>
    <row r="355" spans="1:2" ht="14.25" x14ac:dyDescent="0.2">
      <c r="A355" s="96"/>
      <c r="B355" s="83"/>
    </row>
    <row r="356" spans="1:2" ht="14.25" x14ac:dyDescent="0.2">
      <c r="A356" s="96"/>
      <c r="B356" s="83"/>
    </row>
    <row r="357" spans="1:2" ht="14.25" x14ac:dyDescent="0.2">
      <c r="A357" s="96"/>
      <c r="B357" s="83"/>
    </row>
    <row r="358" spans="1:2" ht="14.25" x14ac:dyDescent="0.2">
      <c r="A358" s="96"/>
      <c r="B358" s="83"/>
    </row>
    <row r="359" spans="1:2" ht="14.25" x14ac:dyDescent="0.2">
      <c r="A359" s="96"/>
      <c r="B359" s="83"/>
    </row>
    <row r="360" spans="1:2" ht="14.25" x14ac:dyDescent="0.2">
      <c r="A360" s="96"/>
      <c r="B360" s="83"/>
    </row>
    <row r="361" spans="1:2" ht="14.25" x14ac:dyDescent="0.2">
      <c r="A361" s="96"/>
      <c r="B361" s="83"/>
    </row>
    <row r="362" spans="1:2" ht="14.25" x14ac:dyDescent="0.2">
      <c r="A362" s="96"/>
      <c r="B362" s="83"/>
    </row>
    <row r="363" spans="1:2" ht="14.25" x14ac:dyDescent="0.2">
      <c r="A363" s="96"/>
      <c r="B363" s="83"/>
    </row>
    <row r="364" spans="1:2" ht="14.25" x14ac:dyDescent="0.2">
      <c r="A364" s="96"/>
      <c r="B364" s="83"/>
    </row>
    <row r="365" spans="1:2" ht="14.25" x14ac:dyDescent="0.2">
      <c r="A365" s="96"/>
      <c r="B365" s="83"/>
    </row>
    <row r="366" spans="1:2" ht="14.25" x14ac:dyDescent="0.2">
      <c r="A366" s="96"/>
      <c r="B366" s="83"/>
    </row>
    <row r="367" spans="1:2" ht="14.25" x14ac:dyDescent="0.2">
      <c r="A367" s="96"/>
      <c r="B367" s="83"/>
    </row>
    <row r="368" spans="1:2" ht="14.25" x14ac:dyDescent="0.2">
      <c r="A368" s="96"/>
      <c r="B368" s="83"/>
    </row>
    <row r="369" spans="1:2" ht="14.25" x14ac:dyDescent="0.2">
      <c r="A369" s="96"/>
      <c r="B369" s="83"/>
    </row>
    <row r="370" spans="1:2" ht="14.25" x14ac:dyDescent="0.2">
      <c r="A370" s="96"/>
      <c r="B370" s="83"/>
    </row>
    <row r="371" spans="1:2" ht="14.25" x14ac:dyDescent="0.2">
      <c r="A371" s="96"/>
      <c r="B371" s="83"/>
    </row>
    <row r="372" spans="1:2" ht="14.25" x14ac:dyDescent="0.2">
      <c r="A372" s="96"/>
      <c r="B372" s="83"/>
    </row>
    <row r="373" spans="1:2" ht="14.25" x14ac:dyDescent="0.2">
      <c r="A373" s="96"/>
      <c r="B373" s="83"/>
    </row>
    <row r="374" spans="1:2" ht="14.25" x14ac:dyDescent="0.2">
      <c r="A374" s="96"/>
      <c r="B374" s="83"/>
    </row>
    <row r="375" spans="1:2" ht="14.25" x14ac:dyDescent="0.2">
      <c r="A375" s="96"/>
      <c r="B375" s="83"/>
    </row>
    <row r="376" spans="1:2" ht="14.25" x14ac:dyDescent="0.2">
      <c r="A376" s="96"/>
      <c r="B376" s="83"/>
    </row>
    <row r="377" spans="1:2" ht="14.25" x14ac:dyDescent="0.2">
      <c r="A377" s="96"/>
      <c r="B377" s="83"/>
    </row>
    <row r="378" spans="1:2" ht="14.25" x14ac:dyDescent="0.2">
      <c r="A378" s="96"/>
      <c r="B378" s="83"/>
    </row>
    <row r="379" spans="1:2" ht="14.25" x14ac:dyDescent="0.2">
      <c r="A379" s="96"/>
      <c r="B379" s="83"/>
    </row>
    <row r="380" spans="1:2" ht="14.25" x14ac:dyDescent="0.2">
      <c r="A380" s="96"/>
      <c r="B380" s="83"/>
    </row>
    <row r="381" spans="1:2" ht="14.25" x14ac:dyDescent="0.2">
      <c r="A381" s="96"/>
      <c r="B381" s="83"/>
    </row>
    <row r="382" spans="1:2" ht="14.25" x14ac:dyDescent="0.2">
      <c r="A382" s="96"/>
      <c r="B382" s="83"/>
    </row>
    <row r="383" spans="1:2" ht="14.25" x14ac:dyDescent="0.2">
      <c r="A383" s="96"/>
      <c r="B383" s="83"/>
    </row>
    <row r="384" spans="1:2" ht="14.25" x14ac:dyDescent="0.2">
      <c r="A384" s="96"/>
      <c r="B384" s="83"/>
    </row>
    <row r="385" spans="1:2" ht="14.25" x14ac:dyDescent="0.2">
      <c r="A385" s="96"/>
      <c r="B385" s="83"/>
    </row>
    <row r="386" spans="1:2" ht="14.25" x14ac:dyDescent="0.2">
      <c r="A386" s="96"/>
      <c r="B386" s="83"/>
    </row>
    <row r="387" spans="1:2" ht="14.25" x14ac:dyDescent="0.2">
      <c r="A387" s="96"/>
      <c r="B387" s="83"/>
    </row>
    <row r="388" spans="1:2" ht="14.25" x14ac:dyDescent="0.2">
      <c r="A388" s="96"/>
      <c r="B388" s="83"/>
    </row>
    <row r="389" spans="1:2" ht="14.25" x14ac:dyDescent="0.2">
      <c r="A389" s="96"/>
      <c r="B389" s="83"/>
    </row>
    <row r="390" spans="1:2" ht="14.25" x14ac:dyDescent="0.2">
      <c r="A390" s="96"/>
      <c r="B390" s="83"/>
    </row>
    <row r="391" spans="1:2" ht="14.25" x14ac:dyDescent="0.2">
      <c r="A391" s="96"/>
      <c r="B391" s="83"/>
    </row>
    <row r="392" spans="1:2" ht="14.25" x14ac:dyDescent="0.2">
      <c r="A392" s="96"/>
      <c r="B392" s="83"/>
    </row>
    <row r="393" spans="1:2" ht="14.25" x14ac:dyDescent="0.2">
      <c r="A393" s="96"/>
      <c r="B393" s="83"/>
    </row>
    <row r="394" spans="1:2" ht="14.25" x14ac:dyDescent="0.2">
      <c r="A394" s="96"/>
      <c r="B394" s="83"/>
    </row>
    <row r="395" spans="1:2" ht="14.25" x14ac:dyDescent="0.2">
      <c r="A395" s="96"/>
      <c r="B395" s="83"/>
    </row>
    <row r="396" spans="1:2" ht="14.25" x14ac:dyDescent="0.2">
      <c r="A396" s="96"/>
      <c r="B396" s="83"/>
    </row>
    <row r="397" spans="1:2" ht="14.25" x14ac:dyDescent="0.2">
      <c r="A397" s="96"/>
      <c r="B397" s="83"/>
    </row>
    <row r="398" spans="1:2" ht="14.25" x14ac:dyDescent="0.2">
      <c r="A398" s="96"/>
      <c r="B398" s="83"/>
    </row>
    <row r="399" spans="1:2" ht="14.25" x14ac:dyDescent="0.2">
      <c r="A399" s="96"/>
      <c r="B399" s="83"/>
    </row>
    <row r="400" spans="1:2" ht="14.25" x14ac:dyDescent="0.2">
      <c r="A400" s="96"/>
      <c r="B400" s="83"/>
    </row>
    <row r="401" spans="1:2" ht="14.25" x14ac:dyDescent="0.2">
      <c r="A401" s="96"/>
      <c r="B401" s="83"/>
    </row>
    <row r="402" spans="1:2" ht="14.25" x14ac:dyDescent="0.2">
      <c r="A402" s="96"/>
      <c r="B402" s="83"/>
    </row>
    <row r="403" spans="1:2" ht="14.25" x14ac:dyDescent="0.2">
      <c r="A403" s="96"/>
      <c r="B403" s="83"/>
    </row>
    <row r="404" spans="1:2" ht="14.25" x14ac:dyDescent="0.2">
      <c r="A404" s="96"/>
      <c r="B404" s="83"/>
    </row>
    <row r="405" spans="1:2" ht="14.25" x14ac:dyDescent="0.2">
      <c r="A405" s="96"/>
      <c r="B405" s="83"/>
    </row>
    <row r="406" spans="1:2" ht="14.25" x14ac:dyDescent="0.2">
      <c r="A406" s="96"/>
      <c r="B406" s="83"/>
    </row>
    <row r="407" spans="1:2" ht="14.25" x14ac:dyDescent="0.2">
      <c r="A407" s="96"/>
      <c r="B407" s="83"/>
    </row>
    <row r="408" spans="1:2" ht="14.25" x14ac:dyDescent="0.2">
      <c r="A408" s="96"/>
      <c r="B408" s="83"/>
    </row>
    <row r="409" spans="1:2" ht="14.25" x14ac:dyDescent="0.2">
      <c r="A409" s="96"/>
      <c r="B409" s="83"/>
    </row>
    <row r="410" spans="1:2" ht="14.25" x14ac:dyDescent="0.2">
      <c r="A410" s="96"/>
      <c r="B410" s="83"/>
    </row>
    <row r="411" spans="1:2" ht="14.25" x14ac:dyDescent="0.2">
      <c r="A411" s="96"/>
      <c r="B411" s="83"/>
    </row>
    <row r="412" spans="1:2" ht="14.25" x14ac:dyDescent="0.2">
      <c r="A412" s="96"/>
      <c r="B412" s="83"/>
    </row>
    <row r="413" spans="1:2" ht="14.25" x14ac:dyDescent="0.2">
      <c r="A413" s="96"/>
      <c r="B413" s="83"/>
    </row>
    <row r="414" spans="1:2" ht="14.25" x14ac:dyDescent="0.2">
      <c r="A414" s="96"/>
      <c r="B414" s="83"/>
    </row>
    <row r="415" spans="1:2" ht="14.25" x14ac:dyDescent="0.2">
      <c r="A415" s="96"/>
      <c r="B415" s="83"/>
    </row>
    <row r="416" spans="1:2" ht="14.25" x14ac:dyDescent="0.2">
      <c r="A416" s="96"/>
      <c r="B416" s="83"/>
    </row>
    <row r="417" spans="1:2" ht="14.25" x14ac:dyDescent="0.2">
      <c r="A417" s="96"/>
      <c r="B417" s="83"/>
    </row>
    <row r="418" spans="1:2" ht="14.25" x14ac:dyDescent="0.2">
      <c r="A418" s="96"/>
      <c r="B418" s="83"/>
    </row>
    <row r="419" spans="1:2" ht="14.25" x14ac:dyDescent="0.2">
      <c r="A419" s="96"/>
      <c r="B419" s="83"/>
    </row>
    <row r="420" spans="1:2" ht="14.25" x14ac:dyDescent="0.2">
      <c r="A420" s="96"/>
      <c r="B420" s="83"/>
    </row>
    <row r="421" spans="1:2" ht="14.25" x14ac:dyDescent="0.2">
      <c r="A421" s="96"/>
      <c r="B421" s="83"/>
    </row>
    <row r="422" spans="1:2" ht="14.25" x14ac:dyDescent="0.2">
      <c r="A422" s="96"/>
      <c r="B422" s="83"/>
    </row>
    <row r="423" spans="1:2" ht="14.25" x14ac:dyDescent="0.2">
      <c r="A423" s="96"/>
      <c r="B423" s="83"/>
    </row>
    <row r="424" spans="1:2" ht="14.25" x14ac:dyDescent="0.2">
      <c r="A424" s="96"/>
      <c r="B424" s="83"/>
    </row>
    <row r="425" spans="1:2" ht="14.25" x14ac:dyDescent="0.2">
      <c r="A425" s="96"/>
      <c r="B425" s="83"/>
    </row>
    <row r="426" spans="1:2" ht="14.25" x14ac:dyDescent="0.2">
      <c r="A426" s="96"/>
      <c r="B426" s="83"/>
    </row>
    <row r="427" spans="1:2" ht="14.25" x14ac:dyDescent="0.2">
      <c r="A427" s="96"/>
      <c r="B427" s="83"/>
    </row>
    <row r="428" spans="1:2" ht="14.25" x14ac:dyDescent="0.2">
      <c r="A428" s="96"/>
      <c r="B428" s="83"/>
    </row>
    <row r="429" spans="1:2" ht="14.25" x14ac:dyDescent="0.2">
      <c r="A429" s="96"/>
      <c r="B429" s="83"/>
    </row>
    <row r="430" spans="1:2" ht="14.25" x14ac:dyDescent="0.2">
      <c r="A430" s="96"/>
      <c r="B430" s="83"/>
    </row>
    <row r="431" spans="1:2" ht="14.25" x14ac:dyDescent="0.2">
      <c r="A431" s="96"/>
      <c r="B431" s="83"/>
    </row>
    <row r="432" spans="1:2" ht="14.25" x14ac:dyDescent="0.2">
      <c r="A432" s="96"/>
      <c r="B432" s="83"/>
    </row>
    <row r="433" spans="1:2" ht="14.25" x14ac:dyDescent="0.2">
      <c r="A433" s="96"/>
      <c r="B433" s="83"/>
    </row>
    <row r="434" spans="1:2" ht="14.25" x14ac:dyDescent="0.2">
      <c r="A434" s="96"/>
      <c r="B434" s="83"/>
    </row>
    <row r="435" spans="1:2" ht="14.25" x14ac:dyDescent="0.2">
      <c r="A435" s="96"/>
      <c r="B435" s="83"/>
    </row>
    <row r="436" spans="1:2" ht="14.25" x14ac:dyDescent="0.2">
      <c r="A436" s="96"/>
      <c r="B436" s="83"/>
    </row>
    <row r="437" spans="1:2" ht="14.25" x14ac:dyDescent="0.2">
      <c r="A437" s="96"/>
      <c r="B437" s="83"/>
    </row>
    <row r="438" spans="1:2" ht="14.25" x14ac:dyDescent="0.2">
      <c r="A438" s="96"/>
      <c r="B438" s="83"/>
    </row>
    <row r="439" spans="1:2" ht="14.25" x14ac:dyDescent="0.2">
      <c r="A439" s="96"/>
      <c r="B439" s="83"/>
    </row>
    <row r="440" spans="1:2" ht="14.25" x14ac:dyDescent="0.2">
      <c r="A440" s="96"/>
      <c r="B440" s="83"/>
    </row>
    <row r="441" spans="1:2" ht="14.25" x14ac:dyDescent="0.2">
      <c r="A441" s="96"/>
      <c r="B441" s="83"/>
    </row>
    <row r="442" spans="1:2" ht="14.25" x14ac:dyDescent="0.2">
      <c r="A442" s="96"/>
      <c r="B442" s="83"/>
    </row>
    <row r="443" spans="1:2" ht="14.25" x14ac:dyDescent="0.2">
      <c r="A443" s="96"/>
      <c r="B443" s="83"/>
    </row>
    <row r="444" spans="1:2" ht="14.25" x14ac:dyDescent="0.2">
      <c r="A444" s="96"/>
      <c r="B444" s="83"/>
    </row>
    <row r="445" spans="1:2" ht="14.25" x14ac:dyDescent="0.2">
      <c r="A445" s="96"/>
      <c r="B445" s="83"/>
    </row>
    <row r="446" spans="1:2" ht="14.25" x14ac:dyDescent="0.2">
      <c r="A446" s="96"/>
      <c r="B446" s="83"/>
    </row>
    <row r="447" spans="1:2" ht="14.25" x14ac:dyDescent="0.2">
      <c r="A447" s="96"/>
      <c r="B447" s="83"/>
    </row>
    <row r="448" spans="1:2" ht="14.25" x14ac:dyDescent="0.2">
      <c r="A448" s="96"/>
      <c r="B448" s="83"/>
    </row>
    <row r="449" spans="1:2" ht="14.25" x14ac:dyDescent="0.2">
      <c r="A449" s="96"/>
      <c r="B449" s="83"/>
    </row>
    <row r="450" spans="1:2" ht="14.25" x14ac:dyDescent="0.2">
      <c r="A450" s="96"/>
      <c r="B450" s="83"/>
    </row>
    <row r="451" spans="1:2" ht="14.25" x14ac:dyDescent="0.2">
      <c r="A451" s="96"/>
      <c r="B451" s="83"/>
    </row>
    <row r="452" spans="1:2" ht="14.25" x14ac:dyDescent="0.2">
      <c r="A452" s="96"/>
      <c r="B452" s="83"/>
    </row>
    <row r="453" spans="1:2" ht="14.25" x14ac:dyDescent="0.2">
      <c r="A453" s="96"/>
      <c r="B453" s="83"/>
    </row>
    <row r="454" spans="1:2" ht="14.25" x14ac:dyDescent="0.2">
      <c r="A454" s="96"/>
      <c r="B454" s="83"/>
    </row>
    <row r="455" spans="1:2" ht="14.25" x14ac:dyDescent="0.2">
      <c r="A455" s="96"/>
      <c r="B455" s="83"/>
    </row>
    <row r="456" spans="1:2" ht="14.25" x14ac:dyDescent="0.2">
      <c r="A456" s="96"/>
      <c r="B456" s="83"/>
    </row>
    <row r="457" spans="1:2" ht="14.25" x14ac:dyDescent="0.2">
      <c r="A457" s="96"/>
      <c r="B457" s="83"/>
    </row>
    <row r="458" spans="1:2" ht="14.25" x14ac:dyDescent="0.2">
      <c r="A458" s="96"/>
      <c r="B458" s="83"/>
    </row>
    <row r="459" spans="1:2" ht="14.25" x14ac:dyDescent="0.2">
      <c r="A459" s="96"/>
      <c r="B459" s="83"/>
    </row>
    <row r="460" spans="1:2" ht="14.25" x14ac:dyDescent="0.2">
      <c r="A460" s="96"/>
      <c r="B460" s="83"/>
    </row>
    <row r="461" spans="1:2" ht="14.25" x14ac:dyDescent="0.2">
      <c r="A461" s="96"/>
      <c r="B461" s="83"/>
    </row>
    <row r="462" spans="1:2" ht="14.25" x14ac:dyDescent="0.2">
      <c r="A462" s="96"/>
      <c r="B462" s="83"/>
    </row>
    <row r="463" spans="1:2" ht="14.25" x14ac:dyDescent="0.2">
      <c r="A463" s="96"/>
      <c r="B463" s="83"/>
    </row>
    <row r="464" spans="1:2" ht="14.25" x14ac:dyDescent="0.2">
      <c r="A464" s="96"/>
      <c r="B464" s="83"/>
    </row>
    <row r="465" spans="1:2" ht="14.25" x14ac:dyDescent="0.2">
      <c r="A465" s="96"/>
      <c r="B465" s="83"/>
    </row>
    <row r="466" spans="1:2" ht="14.25" x14ac:dyDescent="0.2">
      <c r="A466" s="96"/>
      <c r="B466" s="83"/>
    </row>
    <row r="467" spans="1:2" ht="14.25" x14ac:dyDescent="0.2">
      <c r="A467" s="96"/>
      <c r="B467" s="83"/>
    </row>
    <row r="468" spans="1:2" ht="14.25" x14ac:dyDescent="0.2">
      <c r="A468" s="96"/>
      <c r="B468" s="83"/>
    </row>
    <row r="469" spans="1:2" ht="14.25" x14ac:dyDescent="0.2">
      <c r="A469" s="96"/>
      <c r="B469" s="83"/>
    </row>
    <row r="470" spans="1:2" ht="14.25" x14ac:dyDescent="0.2">
      <c r="A470" s="96"/>
      <c r="B470" s="83"/>
    </row>
    <row r="471" spans="1:2" ht="14.25" x14ac:dyDescent="0.2">
      <c r="A471" s="96"/>
      <c r="B471" s="83"/>
    </row>
    <row r="472" spans="1:2" ht="14.25" x14ac:dyDescent="0.2">
      <c r="A472" s="96"/>
      <c r="B472" s="83"/>
    </row>
    <row r="473" spans="1:2" ht="14.25" x14ac:dyDescent="0.2">
      <c r="A473" s="96"/>
      <c r="B473" s="83"/>
    </row>
    <row r="474" spans="1:2" ht="14.25" x14ac:dyDescent="0.2">
      <c r="A474" s="96"/>
      <c r="B474" s="83"/>
    </row>
    <row r="475" spans="1:2" ht="14.25" x14ac:dyDescent="0.2">
      <c r="A475" s="96"/>
      <c r="B475" s="83"/>
    </row>
    <row r="476" spans="1:2" ht="14.25" x14ac:dyDescent="0.2">
      <c r="A476" s="96"/>
      <c r="B476" s="83"/>
    </row>
    <row r="477" spans="1:2" ht="14.25" x14ac:dyDescent="0.2">
      <c r="A477" s="96"/>
      <c r="B477" s="83"/>
    </row>
    <row r="478" spans="1:2" ht="14.25" x14ac:dyDescent="0.2">
      <c r="A478" s="96"/>
      <c r="B478" s="83"/>
    </row>
    <row r="479" spans="1:2" ht="14.25" x14ac:dyDescent="0.2">
      <c r="A479" s="96"/>
      <c r="B479" s="83"/>
    </row>
    <row r="480" spans="1:2" ht="14.25" x14ac:dyDescent="0.2">
      <c r="A480" s="96"/>
      <c r="B480" s="83"/>
    </row>
    <row r="481" spans="1:2" ht="14.25" x14ac:dyDescent="0.2">
      <c r="A481" s="96"/>
      <c r="B481" s="83"/>
    </row>
    <row r="482" spans="1:2" ht="14.25" x14ac:dyDescent="0.2">
      <c r="A482" s="96"/>
      <c r="B482" s="83"/>
    </row>
    <row r="483" spans="1:2" ht="14.25" x14ac:dyDescent="0.2">
      <c r="A483" s="96"/>
      <c r="B483" s="83"/>
    </row>
    <row r="484" spans="1:2" ht="14.25" x14ac:dyDescent="0.2">
      <c r="A484" s="96"/>
      <c r="B484" s="83"/>
    </row>
    <row r="485" spans="1:2" ht="14.25" x14ac:dyDescent="0.2">
      <c r="A485" s="96"/>
      <c r="B485" s="83"/>
    </row>
    <row r="486" spans="1:2" ht="14.25" x14ac:dyDescent="0.2">
      <c r="A486" s="96"/>
      <c r="B486" s="83"/>
    </row>
    <row r="487" spans="1:2" ht="14.25" x14ac:dyDescent="0.2">
      <c r="A487" s="96"/>
      <c r="B487" s="83"/>
    </row>
    <row r="488" spans="1:2" ht="14.25" x14ac:dyDescent="0.2">
      <c r="A488" s="96"/>
      <c r="B488" s="83"/>
    </row>
    <row r="489" spans="1:2" ht="14.25" x14ac:dyDescent="0.2">
      <c r="A489" s="96"/>
      <c r="B489" s="83"/>
    </row>
    <row r="490" spans="1:2" ht="14.25" x14ac:dyDescent="0.2">
      <c r="A490" s="96"/>
      <c r="B490" s="83"/>
    </row>
    <row r="491" spans="1:2" ht="14.25" x14ac:dyDescent="0.2">
      <c r="A491" s="96"/>
      <c r="B491" s="83"/>
    </row>
    <row r="492" spans="1:2" ht="14.25" x14ac:dyDescent="0.2">
      <c r="A492" s="96"/>
      <c r="B492" s="83"/>
    </row>
    <row r="493" spans="1:2" ht="14.25" x14ac:dyDescent="0.2">
      <c r="A493" s="96"/>
      <c r="B493" s="83"/>
    </row>
    <row r="494" spans="1:2" ht="14.25" x14ac:dyDescent="0.2">
      <c r="A494" s="96"/>
      <c r="B494" s="83"/>
    </row>
    <row r="495" spans="1:2" ht="14.25" x14ac:dyDescent="0.2">
      <c r="A495" s="96"/>
      <c r="B495" s="83"/>
    </row>
    <row r="496" spans="1:2" ht="14.25" x14ac:dyDescent="0.2">
      <c r="A496" s="96"/>
      <c r="B496" s="83"/>
    </row>
    <row r="497" spans="1:2" ht="14.25" x14ac:dyDescent="0.2">
      <c r="A497" s="96"/>
      <c r="B497" s="83"/>
    </row>
    <row r="498" spans="1:2" ht="14.25" x14ac:dyDescent="0.2">
      <c r="A498" s="96"/>
      <c r="B498" s="83"/>
    </row>
    <row r="499" spans="1:2" ht="14.25" x14ac:dyDescent="0.2">
      <c r="A499" s="96"/>
      <c r="B499" s="83"/>
    </row>
    <row r="500" spans="1:2" ht="14.25" x14ac:dyDescent="0.2">
      <c r="A500" s="96"/>
      <c r="B500" s="83"/>
    </row>
    <row r="501" spans="1:2" ht="14.25" x14ac:dyDescent="0.2">
      <c r="A501" s="96"/>
      <c r="B501" s="83"/>
    </row>
    <row r="502" spans="1:2" ht="14.25" x14ac:dyDescent="0.2">
      <c r="A502" s="96"/>
      <c r="B502" s="83"/>
    </row>
    <row r="503" spans="1:2" ht="14.25" x14ac:dyDescent="0.2">
      <c r="A503" s="96"/>
      <c r="B503" s="83"/>
    </row>
    <row r="504" spans="1:2" ht="14.25" x14ac:dyDescent="0.2">
      <c r="A504" s="96"/>
      <c r="B504" s="83"/>
    </row>
    <row r="505" spans="1:2" ht="14.25" x14ac:dyDescent="0.2">
      <c r="A505" s="96"/>
      <c r="B505" s="83"/>
    </row>
    <row r="506" spans="1:2" ht="14.25" x14ac:dyDescent="0.2">
      <c r="A506" s="96"/>
      <c r="B506" s="83"/>
    </row>
    <row r="507" spans="1:2" ht="14.25" x14ac:dyDescent="0.2">
      <c r="A507" s="96"/>
      <c r="B507" s="83"/>
    </row>
    <row r="508" spans="1:2" ht="14.25" x14ac:dyDescent="0.2">
      <c r="A508" s="96"/>
      <c r="B508" s="83"/>
    </row>
    <row r="509" spans="1:2" ht="14.25" x14ac:dyDescent="0.2">
      <c r="A509" s="96"/>
      <c r="B509" s="83"/>
    </row>
    <row r="510" spans="1:2" ht="14.25" x14ac:dyDescent="0.2">
      <c r="A510" s="96"/>
      <c r="B510" s="83"/>
    </row>
    <row r="511" spans="1:2" ht="14.25" x14ac:dyDescent="0.2">
      <c r="A511" s="96"/>
      <c r="B511" s="83"/>
    </row>
    <row r="512" spans="1:2" ht="14.25" x14ac:dyDescent="0.2">
      <c r="A512" s="96"/>
      <c r="B512" s="83"/>
    </row>
    <row r="513" spans="1:2" ht="14.25" x14ac:dyDescent="0.2">
      <c r="A513" s="96"/>
      <c r="B513" s="83"/>
    </row>
    <row r="514" spans="1:2" ht="14.25" x14ac:dyDescent="0.2">
      <c r="A514" s="96"/>
      <c r="B514" s="83"/>
    </row>
    <row r="515" spans="1:2" ht="14.25" x14ac:dyDescent="0.2">
      <c r="A515" s="96"/>
      <c r="B515" s="83"/>
    </row>
    <row r="516" spans="1:2" ht="14.25" x14ac:dyDescent="0.2">
      <c r="A516" s="96"/>
      <c r="B516" s="83"/>
    </row>
    <row r="517" spans="1:2" ht="14.25" x14ac:dyDescent="0.2">
      <c r="A517" s="96"/>
      <c r="B517" s="83"/>
    </row>
    <row r="518" spans="1:2" ht="14.25" x14ac:dyDescent="0.2">
      <c r="A518" s="96"/>
      <c r="B518" s="83"/>
    </row>
    <row r="519" spans="1:2" ht="14.25" x14ac:dyDescent="0.2">
      <c r="A519" s="96"/>
      <c r="B519" s="83"/>
    </row>
    <row r="520" spans="1:2" ht="14.25" x14ac:dyDescent="0.2">
      <c r="A520" s="96"/>
      <c r="B520" s="83"/>
    </row>
    <row r="521" spans="1:2" ht="14.25" x14ac:dyDescent="0.2">
      <c r="A521" s="96"/>
      <c r="B521" s="83"/>
    </row>
    <row r="522" spans="1:2" ht="14.25" x14ac:dyDescent="0.2">
      <c r="A522" s="96"/>
      <c r="B522" s="83"/>
    </row>
    <row r="523" spans="1:2" ht="14.25" x14ac:dyDescent="0.2">
      <c r="A523" s="96"/>
      <c r="B523" s="83"/>
    </row>
    <row r="524" spans="1:2" ht="14.25" x14ac:dyDescent="0.2">
      <c r="A524" s="96"/>
      <c r="B524" s="83"/>
    </row>
    <row r="525" spans="1:2" ht="14.25" x14ac:dyDescent="0.2">
      <c r="A525" s="96"/>
      <c r="B525" s="83"/>
    </row>
    <row r="526" spans="1:2" ht="14.25" x14ac:dyDescent="0.2">
      <c r="A526" s="96"/>
      <c r="B526" s="83"/>
    </row>
    <row r="527" spans="1:2" ht="14.25" x14ac:dyDescent="0.2">
      <c r="A527" s="96"/>
      <c r="B527" s="83"/>
    </row>
    <row r="528" spans="1:2" ht="14.25" x14ac:dyDescent="0.2">
      <c r="A528" s="96"/>
      <c r="B528" s="83"/>
    </row>
    <row r="529" spans="1:2" ht="14.25" x14ac:dyDescent="0.2">
      <c r="A529" s="96"/>
      <c r="B529" s="83"/>
    </row>
    <row r="530" spans="1:2" ht="14.25" x14ac:dyDescent="0.2">
      <c r="A530" s="96"/>
      <c r="B530" s="83"/>
    </row>
    <row r="531" spans="1:2" ht="14.25" x14ac:dyDescent="0.2">
      <c r="A531" s="96"/>
      <c r="B531" s="83"/>
    </row>
    <row r="532" spans="1:2" ht="14.25" x14ac:dyDescent="0.2">
      <c r="A532" s="96"/>
      <c r="B532" s="83"/>
    </row>
    <row r="533" spans="1:2" ht="14.25" x14ac:dyDescent="0.2">
      <c r="A533" s="96"/>
      <c r="B533" s="83"/>
    </row>
    <row r="534" spans="1:2" ht="14.25" x14ac:dyDescent="0.2">
      <c r="A534" s="96"/>
      <c r="B534" s="83"/>
    </row>
    <row r="535" spans="1:2" ht="14.25" x14ac:dyDescent="0.2">
      <c r="A535" s="96"/>
      <c r="B535" s="83"/>
    </row>
    <row r="536" spans="1:2" ht="14.25" x14ac:dyDescent="0.2">
      <c r="A536" s="96"/>
      <c r="B536" s="83"/>
    </row>
    <row r="537" spans="1:2" ht="14.25" x14ac:dyDescent="0.2">
      <c r="A537" s="96"/>
      <c r="B537" s="83"/>
    </row>
    <row r="538" spans="1:2" ht="14.25" x14ac:dyDescent="0.2">
      <c r="A538" s="96"/>
      <c r="B538" s="83"/>
    </row>
    <row r="539" spans="1:2" ht="14.25" x14ac:dyDescent="0.2">
      <c r="A539" s="96"/>
      <c r="B539" s="83"/>
    </row>
    <row r="540" spans="1:2" ht="14.25" x14ac:dyDescent="0.2">
      <c r="A540" s="96"/>
      <c r="B540" s="83"/>
    </row>
    <row r="541" spans="1:2" ht="14.25" x14ac:dyDescent="0.2">
      <c r="A541" s="96"/>
      <c r="B541" s="83"/>
    </row>
    <row r="542" spans="1:2" ht="14.25" x14ac:dyDescent="0.2">
      <c r="A542" s="96"/>
      <c r="B542" s="83"/>
    </row>
    <row r="543" spans="1:2" ht="14.25" x14ac:dyDescent="0.2">
      <c r="A543" s="96"/>
      <c r="B543" s="83"/>
    </row>
    <row r="544" spans="1:2" ht="14.25" x14ac:dyDescent="0.2">
      <c r="A544" s="96"/>
      <c r="B544" s="83"/>
    </row>
    <row r="545" spans="1:2" ht="14.25" x14ac:dyDescent="0.2">
      <c r="A545" s="96"/>
      <c r="B545" s="83"/>
    </row>
    <row r="546" spans="1:2" ht="14.25" x14ac:dyDescent="0.2">
      <c r="A546" s="96"/>
      <c r="B546" s="83"/>
    </row>
    <row r="547" spans="1:2" ht="14.25" x14ac:dyDescent="0.2">
      <c r="A547" s="96"/>
      <c r="B547" s="83"/>
    </row>
    <row r="548" spans="1:2" ht="14.25" x14ac:dyDescent="0.2">
      <c r="A548" s="96"/>
      <c r="B548" s="83"/>
    </row>
    <row r="549" spans="1:2" ht="14.25" x14ac:dyDescent="0.2">
      <c r="A549" s="96"/>
      <c r="B549" s="83"/>
    </row>
    <row r="550" spans="1:2" ht="14.25" x14ac:dyDescent="0.2">
      <c r="A550" s="96"/>
      <c r="B550" s="83"/>
    </row>
    <row r="551" spans="1:2" ht="14.25" x14ac:dyDescent="0.2">
      <c r="A551" s="96"/>
      <c r="B551" s="83"/>
    </row>
    <row r="552" spans="1:2" ht="14.25" x14ac:dyDescent="0.2">
      <c r="A552" s="96"/>
      <c r="B552" s="83"/>
    </row>
    <row r="553" spans="1:2" ht="14.25" x14ac:dyDescent="0.2">
      <c r="A553" s="96"/>
      <c r="B553" s="83"/>
    </row>
    <row r="554" spans="1:2" ht="14.25" x14ac:dyDescent="0.2">
      <c r="A554" s="96"/>
      <c r="B554" s="83"/>
    </row>
    <row r="555" spans="1:2" ht="14.25" x14ac:dyDescent="0.2">
      <c r="A555" s="96"/>
      <c r="B555" s="83"/>
    </row>
    <row r="556" spans="1:2" ht="14.25" x14ac:dyDescent="0.2">
      <c r="A556" s="96"/>
      <c r="B556" s="83"/>
    </row>
    <row r="557" spans="1:2" ht="14.25" x14ac:dyDescent="0.2">
      <c r="A557" s="96"/>
      <c r="B557" s="83"/>
    </row>
    <row r="558" spans="1:2" ht="14.25" x14ac:dyDescent="0.2">
      <c r="A558" s="96"/>
      <c r="B558" s="83"/>
    </row>
    <row r="559" spans="1:2" ht="14.25" x14ac:dyDescent="0.2">
      <c r="A559" s="96"/>
      <c r="B559" s="83"/>
    </row>
    <row r="560" spans="1:2" ht="14.25" x14ac:dyDescent="0.2">
      <c r="A560" s="96"/>
      <c r="B560" s="83"/>
    </row>
    <row r="561" spans="1:2" ht="14.25" x14ac:dyDescent="0.2">
      <c r="A561" s="96"/>
      <c r="B561" s="83"/>
    </row>
    <row r="562" spans="1:2" ht="14.25" x14ac:dyDescent="0.2">
      <c r="A562" s="96"/>
      <c r="B562" s="83"/>
    </row>
    <row r="563" spans="1:2" ht="14.25" x14ac:dyDescent="0.2">
      <c r="A563" s="96"/>
      <c r="B563" s="83"/>
    </row>
    <row r="564" spans="1:2" ht="14.25" x14ac:dyDescent="0.2">
      <c r="A564" s="96"/>
      <c r="B564" s="83"/>
    </row>
    <row r="565" spans="1:2" ht="14.25" x14ac:dyDescent="0.2">
      <c r="A565" s="96"/>
      <c r="B565" s="83"/>
    </row>
    <row r="566" spans="1:2" ht="14.25" x14ac:dyDescent="0.2">
      <c r="A566" s="96"/>
      <c r="B566" s="83"/>
    </row>
    <row r="567" spans="1:2" ht="14.25" x14ac:dyDescent="0.2">
      <c r="A567" s="96"/>
      <c r="B567" s="83"/>
    </row>
    <row r="568" spans="1:2" ht="14.25" x14ac:dyDescent="0.2">
      <c r="A568" s="96"/>
      <c r="B568" s="83"/>
    </row>
    <row r="569" spans="1:2" ht="14.25" x14ac:dyDescent="0.2">
      <c r="A569" s="96"/>
      <c r="B569" s="83"/>
    </row>
    <row r="570" spans="1:2" ht="14.25" x14ac:dyDescent="0.2">
      <c r="A570" s="96"/>
      <c r="B570" s="83"/>
    </row>
    <row r="571" spans="1:2" ht="14.25" x14ac:dyDescent="0.2">
      <c r="A571" s="96"/>
      <c r="B571" s="83"/>
    </row>
    <row r="572" spans="1:2" ht="14.25" x14ac:dyDescent="0.2">
      <c r="A572" s="96"/>
      <c r="B572" s="83"/>
    </row>
    <row r="573" spans="1:2" ht="14.25" x14ac:dyDescent="0.2">
      <c r="A573" s="96"/>
      <c r="B573" s="83"/>
    </row>
    <row r="574" spans="1:2" ht="14.25" x14ac:dyDescent="0.2">
      <c r="A574" s="96"/>
      <c r="B574" s="83"/>
    </row>
    <row r="575" spans="1:2" ht="14.25" x14ac:dyDescent="0.2">
      <c r="A575" s="96"/>
      <c r="B575" s="83"/>
    </row>
    <row r="576" spans="1:2" ht="14.25" x14ac:dyDescent="0.2">
      <c r="A576" s="96"/>
      <c r="B576" s="83"/>
    </row>
    <row r="577" spans="1:2" ht="14.25" x14ac:dyDescent="0.2">
      <c r="A577" s="96"/>
      <c r="B577" s="83"/>
    </row>
    <row r="578" spans="1:2" ht="14.25" x14ac:dyDescent="0.2">
      <c r="A578" s="96"/>
      <c r="B578" s="83"/>
    </row>
    <row r="579" spans="1:2" ht="14.25" x14ac:dyDescent="0.2">
      <c r="A579" s="96"/>
      <c r="B579" s="83"/>
    </row>
    <row r="580" spans="1:2" ht="14.25" x14ac:dyDescent="0.2">
      <c r="A580" s="96"/>
      <c r="B580" s="83"/>
    </row>
    <row r="581" spans="1:2" ht="14.25" x14ac:dyDescent="0.2">
      <c r="A581" s="96"/>
      <c r="B581" s="83"/>
    </row>
    <row r="582" spans="1:2" ht="14.25" x14ac:dyDescent="0.2">
      <c r="A582" s="96"/>
      <c r="B582" s="83"/>
    </row>
    <row r="583" spans="1:2" ht="14.25" x14ac:dyDescent="0.2">
      <c r="A583" s="96"/>
      <c r="B583" s="83"/>
    </row>
    <row r="584" spans="1:2" ht="14.25" x14ac:dyDescent="0.2">
      <c r="A584" s="96"/>
      <c r="B584" s="83"/>
    </row>
    <row r="585" spans="1:2" ht="14.25" x14ac:dyDescent="0.2">
      <c r="A585" s="96"/>
      <c r="B585" s="83"/>
    </row>
    <row r="586" spans="1:2" ht="14.25" x14ac:dyDescent="0.2">
      <c r="A586" s="96"/>
      <c r="B586" s="83"/>
    </row>
    <row r="587" spans="1:2" ht="14.25" x14ac:dyDescent="0.2">
      <c r="A587" s="96"/>
      <c r="B587" s="83"/>
    </row>
    <row r="588" spans="1:2" ht="14.25" x14ac:dyDescent="0.2">
      <c r="A588" s="96"/>
      <c r="B588" s="83"/>
    </row>
    <row r="589" spans="1:2" ht="14.25" x14ac:dyDescent="0.2">
      <c r="A589" s="96"/>
      <c r="B589" s="83"/>
    </row>
    <row r="590" spans="1:2" ht="14.25" x14ac:dyDescent="0.2">
      <c r="A590" s="96"/>
      <c r="B590" s="83"/>
    </row>
    <row r="591" spans="1:2" ht="14.25" x14ac:dyDescent="0.2">
      <c r="A591" s="96"/>
      <c r="B591" s="83"/>
    </row>
    <row r="592" spans="1:2" ht="14.25" x14ac:dyDescent="0.2">
      <c r="A592" s="96"/>
      <c r="B592" s="83"/>
    </row>
    <row r="593" spans="1:2" ht="14.25" x14ac:dyDescent="0.2">
      <c r="A593" s="96"/>
      <c r="B593" s="83"/>
    </row>
    <row r="594" spans="1:2" ht="14.25" x14ac:dyDescent="0.2">
      <c r="A594" s="96"/>
      <c r="B594" s="83"/>
    </row>
    <row r="595" spans="1:2" ht="14.25" x14ac:dyDescent="0.2">
      <c r="A595" s="96"/>
      <c r="B595" s="83"/>
    </row>
    <row r="596" spans="1:2" ht="14.25" x14ac:dyDescent="0.2">
      <c r="A596" s="96"/>
      <c r="B596" s="83"/>
    </row>
    <row r="597" spans="1:2" ht="14.25" x14ac:dyDescent="0.2">
      <c r="A597" s="96"/>
      <c r="B597" s="83"/>
    </row>
    <row r="598" spans="1:2" ht="14.25" x14ac:dyDescent="0.2">
      <c r="A598" s="96"/>
      <c r="B598" s="83"/>
    </row>
    <row r="599" spans="1:2" ht="14.25" x14ac:dyDescent="0.2">
      <c r="A599" s="96"/>
      <c r="B599" s="83"/>
    </row>
    <row r="600" spans="1:2" ht="14.25" x14ac:dyDescent="0.2">
      <c r="A600" s="96"/>
      <c r="B600" s="83"/>
    </row>
    <row r="601" spans="1:2" ht="14.25" x14ac:dyDescent="0.2">
      <c r="A601" s="96"/>
      <c r="B601" s="83"/>
    </row>
    <row r="602" spans="1:2" ht="14.25" x14ac:dyDescent="0.2">
      <c r="A602" s="96"/>
      <c r="B602" s="83"/>
    </row>
    <row r="603" spans="1:2" ht="14.25" x14ac:dyDescent="0.2">
      <c r="A603" s="96"/>
      <c r="B603" s="83"/>
    </row>
    <row r="604" spans="1:2" ht="14.25" x14ac:dyDescent="0.2">
      <c r="A604" s="96"/>
      <c r="B604" s="83"/>
    </row>
    <row r="605" spans="1:2" ht="14.25" x14ac:dyDescent="0.2">
      <c r="A605" s="96"/>
      <c r="B605" s="83"/>
    </row>
    <row r="606" spans="1:2" ht="14.25" x14ac:dyDescent="0.2">
      <c r="A606" s="96"/>
      <c r="B606" s="83"/>
    </row>
    <row r="607" spans="1:2" ht="14.25" x14ac:dyDescent="0.2">
      <c r="A607" s="96"/>
      <c r="B607" s="83"/>
    </row>
    <row r="608" spans="1:2" ht="14.25" x14ac:dyDescent="0.2">
      <c r="A608" s="96"/>
      <c r="B608" s="83"/>
    </row>
    <row r="609" spans="1:2" ht="14.25" x14ac:dyDescent="0.2">
      <c r="A609" s="96"/>
      <c r="B609" s="83"/>
    </row>
    <row r="610" spans="1:2" ht="14.25" x14ac:dyDescent="0.2">
      <c r="A610" s="96"/>
      <c r="B610" s="83"/>
    </row>
    <row r="611" spans="1:2" ht="14.25" x14ac:dyDescent="0.2">
      <c r="A611" s="96"/>
      <c r="B611" s="83"/>
    </row>
    <row r="612" spans="1:2" ht="14.25" x14ac:dyDescent="0.2">
      <c r="A612" s="96"/>
      <c r="B612" s="83"/>
    </row>
    <row r="613" spans="1:2" ht="14.25" x14ac:dyDescent="0.2">
      <c r="A613" s="96"/>
      <c r="B613" s="83"/>
    </row>
    <row r="614" spans="1:2" ht="14.25" x14ac:dyDescent="0.2">
      <c r="A614" s="96"/>
      <c r="B614" s="83"/>
    </row>
    <row r="615" spans="1:2" ht="14.25" x14ac:dyDescent="0.2">
      <c r="A615" s="96"/>
      <c r="B615" s="83"/>
    </row>
    <row r="616" spans="1:2" ht="14.25" x14ac:dyDescent="0.2">
      <c r="A616" s="96"/>
      <c r="B616" s="83"/>
    </row>
    <row r="617" spans="1:2" ht="14.25" x14ac:dyDescent="0.2">
      <c r="A617" s="96"/>
      <c r="B617" s="83"/>
    </row>
    <row r="618" spans="1:2" ht="14.25" x14ac:dyDescent="0.2">
      <c r="A618" s="96"/>
      <c r="B618" s="83"/>
    </row>
    <row r="619" spans="1:2" ht="14.25" x14ac:dyDescent="0.2">
      <c r="A619" s="96"/>
      <c r="B619" s="83"/>
    </row>
    <row r="620" spans="1:2" ht="14.25" x14ac:dyDescent="0.2">
      <c r="A620" s="96"/>
      <c r="B620" s="83"/>
    </row>
    <row r="621" spans="1:2" ht="14.25" x14ac:dyDescent="0.2">
      <c r="A621" s="96"/>
      <c r="B621" s="83"/>
    </row>
    <row r="622" spans="1:2" ht="14.25" x14ac:dyDescent="0.2">
      <c r="A622" s="96"/>
      <c r="B622" s="83"/>
    </row>
    <row r="623" spans="1:2" ht="14.25" x14ac:dyDescent="0.2">
      <c r="A623" s="96"/>
      <c r="B623" s="83"/>
    </row>
    <row r="624" spans="1:2" ht="14.25" x14ac:dyDescent="0.2">
      <c r="A624" s="96"/>
      <c r="B624" s="83"/>
    </row>
    <row r="625" spans="1:2" ht="14.25" x14ac:dyDescent="0.2">
      <c r="A625" s="96"/>
      <c r="B625" s="83"/>
    </row>
    <row r="626" spans="1:2" ht="14.25" x14ac:dyDescent="0.2">
      <c r="A626" s="96"/>
      <c r="B626" s="83"/>
    </row>
    <row r="627" spans="1:2" ht="14.25" x14ac:dyDescent="0.2">
      <c r="A627" s="96"/>
      <c r="B627" s="83"/>
    </row>
    <row r="628" spans="1:2" ht="14.25" x14ac:dyDescent="0.2">
      <c r="A628" s="96"/>
      <c r="B628" s="83"/>
    </row>
    <row r="629" spans="1:2" ht="14.25" x14ac:dyDescent="0.2">
      <c r="A629" s="96"/>
      <c r="B629" s="83"/>
    </row>
    <row r="630" spans="1:2" ht="14.25" x14ac:dyDescent="0.2">
      <c r="A630" s="96"/>
      <c r="B630" s="83"/>
    </row>
    <row r="631" spans="1:2" ht="14.25" x14ac:dyDescent="0.2">
      <c r="A631" s="96"/>
      <c r="B631" s="83"/>
    </row>
    <row r="632" spans="1:2" ht="14.25" x14ac:dyDescent="0.2">
      <c r="A632" s="96"/>
      <c r="B632" s="83"/>
    </row>
    <row r="633" spans="1:2" ht="14.25" x14ac:dyDescent="0.2">
      <c r="A633" s="96"/>
      <c r="B633" s="83"/>
    </row>
    <row r="634" spans="1:2" ht="14.25" x14ac:dyDescent="0.2">
      <c r="A634" s="96"/>
      <c r="B634" s="83"/>
    </row>
    <row r="635" spans="1:2" ht="14.25" x14ac:dyDescent="0.2">
      <c r="A635" s="96"/>
      <c r="B635" s="83"/>
    </row>
    <row r="636" spans="1:2" ht="14.25" x14ac:dyDescent="0.2">
      <c r="A636" s="96"/>
      <c r="B636" s="83"/>
    </row>
    <row r="637" spans="1:2" ht="14.25" x14ac:dyDescent="0.2">
      <c r="A637" s="96"/>
      <c r="B637" s="83"/>
    </row>
    <row r="638" spans="1:2" ht="14.25" x14ac:dyDescent="0.2">
      <c r="A638" s="96"/>
      <c r="B638" s="83"/>
    </row>
    <row r="639" spans="1:2" ht="14.25" x14ac:dyDescent="0.2">
      <c r="A639" s="96"/>
      <c r="B639" s="83"/>
    </row>
    <row r="640" spans="1:2" ht="14.25" x14ac:dyDescent="0.2">
      <c r="A640" s="96"/>
      <c r="B640" s="83"/>
    </row>
    <row r="641" spans="1:2" ht="14.25" x14ac:dyDescent="0.2">
      <c r="A641" s="96"/>
      <c r="B641" s="83"/>
    </row>
    <row r="642" spans="1:2" ht="14.25" x14ac:dyDescent="0.2">
      <c r="A642" s="96"/>
      <c r="B642" s="83"/>
    </row>
    <row r="643" spans="1:2" ht="14.25" x14ac:dyDescent="0.2">
      <c r="A643" s="96"/>
      <c r="B643" s="83"/>
    </row>
    <row r="644" spans="1:2" ht="14.25" x14ac:dyDescent="0.2">
      <c r="A644" s="96"/>
      <c r="B644" s="83"/>
    </row>
    <row r="645" spans="1:2" ht="14.25" x14ac:dyDescent="0.2">
      <c r="A645" s="96"/>
      <c r="B645" s="83"/>
    </row>
    <row r="646" spans="1:2" ht="14.25" x14ac:dyDescent="0.2">
      <c r="A646" s="96"/>
      <c r="B646" s="83"/>
    </row>
    <row r="647" spans="1:2" ht="14.25" x14ac:dyDescent="0.2">
      <c r="A647" s="96"/>
      <c r="B647" s="83"/>
    </row>
    <row r="648" spans="1:2" ht="14.25" x14ac:dyDescent="0.2">
      <c r="A648" s="96"/>
      <c r="B648" s="83"/>
    </row>
    <row r="649" spans="1:2" ht="14.25" x14ac:dyDescent="0.2">
      <c r="A649" s="96"/>
      <c r="B649" s="83"/>
    </row>
    <row r="650" spans="1:2" ht="14.25" x14ac:dyDescent="0.2">
      <c r="A650" s="96"/>
      <c r="B650" s="83"/>
    </row>
    <row r="651" spans="1:2" ht="14.25" x14ac:dyDescent="0.2">
      <c r="A651" s="96"/>
      <c r="B651" s="83"/>
    </row>
    <row r="652" spans="1:2" ht="14.25" x14ac:dyDescent="0.2">
      <c r="A652" s="96"/>
      <c r="B652" s="83"/>
    </row>
    <row r="653" spans="1:2" ht="14.25" x14ac:dyDescent="0.2">
      <c r="A653" s="96"/>
      <c r="B653" s="83"/>
    </row>
    <row r="654" spans="1:2" ht="14.25" x14ac:dyDescent="0.2">
      <c r="A654" s="96"/>
      <c r="B654" s="83"/>
    </row>
    <row r="655" spans="1:2" ht="14.25" x14ac:dyDescent="0.2">
      <c r="A655" s="96"/>
      <c r="B655" s="83"/>
    </row>
    <row r="656" spans="1:2" ht="14.25" x14ac:dyDescent="0.2">
      <c r="A656" s="96"/>
      <c r="B656" s="83"/>
    </row>
    <row r="657" spans="1:2" ht="14.25" x14ac:dyDescent="0.2">
      <c r="A657" s="96"/>
      <c r="B657" s="83"/>
    </row>
    <row r="658" spans="1:2" ht="14.25" x14ac:dyDescent="0.2">
      <c r="A658" s="96"/>
      <c r="B658" s="83"/>
    </row>
    <row r="659" spans="1:2" ht="14.25" x14ac:dyDescent="0.2">
      <c r="A659" s="96"/>
      <c r="B659" s="83"/>
    </row>
    <row r="660" spans="1:2" ht="14.25" x14ac:dyDescent="0.2">
      <c r="A660" s="96"/>
      <c r="B660" s="83"/>
    </row>
    <row r="661" spans="1:2" ht="14.25" x14ac:dyDescent="0.2">
      <c r="A661" s="96"/>
      <c r="B661" s="83"/>
    </row>
    <row r="662" spans="1:2" ht="14.25" x14ac:dyDescent="0.2">
      <c r="A662" s="96"/>
      <c r="B662" s="83"/>
    </row>
    <row r="663" spans="1:2" ht="14.25" x14ac:dyDescent="0.2">
      <c r="A663" s="96"/>
      <c r="B663" s="83"/>
    </row>
    <row r="664" spans="1:2" ht="14.25" x14ac:dyDescent="0.2">
      <c r="A664" s="96"/>
      <c r="B664" s="83"/>
    </row>
    <row r="665" spans="1:2" ht="14.25" x14ac:dyDescent="0.2">
      <c r="A665" s="96"/>
      <c r="B665" s="83"/>
    </row>
    <row r="666" spans="1:2" ht="14.25" x14ac:dyDescent="0.2">
      <c r="A666" s="96"/>
      <c r="B666" s="83"/>
    </row>
    <row r="667" spans="1:2" ht="14.25" x14ac:dyDescent="0.2">
      <c r="A667" s="96"/>
      <c r="B667" s="83"/>
    </row>
    <row r="668" spans="1:2" ht="14.25" x14ac:dyDescent="0.2">
      <c r="A668" s="96"/>
      <c r="B668" s="83"/>
    </row>
    <row r="669" spans="1:2" ht="14.25" x14ac:dyDescent="0.2">
      <c r="A669" s="96"/>
      <c r="B669" s="83"/>
    </row>
    <row r="670" spans="1:2" ht="14.25" x14ac:dyDescent="0.2">
      <c r="A670" s="96"/>
      <c r="B670" s="83"/>
    </row>
    <row r="671" spans="1:2" ht="14.25" x14ac:dyDescent="0.2">
      <c r="A671" s="96"/>
      <c r="B671" s="83"/>
    </row>
    <row r="672" spans="1:2" ht="14.25" x14ac:dyDescent="0.2">
      <c r="A672" s="96"/>
      <c r="B672" s="83"/>
    </row>
    <row r="673" spans="1:2" ht="14.25" x14ac:dyDescent="0.2">
      <c r="A673" s="96"/>
      <c r="B673" s="83"/>
    </row>
    <row r="674" spans="1:2" ht="14.25" x14ac:dyDescent="0.2">
      <c r="A674" s="96"/>
      <c r="B674" s="83"/>
    </row>
    <row r="675" spans="1:2" ht="14.25" x14ac:dyDescent="0.2">
      <c r="A675" s="96"/>
      <c r="B675" s="83"/>
    </row>
    <row r="676" spans="1:2" ht="14.25" x14ac:dyDescent="0.2">
      <c r="A676" s="96"/>
      <c r="B676" s="83"/>
    </row>
    <row r="677" spans="1:2" ht="14.25" x14ac:dyDescent="0.2">
      <c r="A677" s="96"/>
      <c r="B677" s="83"/>
    </row>
    <row r="678" spans="1:2" ht="14.25" x14ac:dyDescent="0.2">
      <c r="A678" s="96"/>
      <c r="B678" s="83"/>
    </row>
    <row r="679" spans="1:2" ht="14.25" x14ac:dyDescent="0.2">
      <c r="A679" s="96"/>
      <c r="B679" s="83"/>
    </row>
    <row r="680" spans="1:2" ht="14.25" x14ac:dyDescent="0.2">
      <c r="A680" s="96"/>
      <c r="B680" s="83"/>
    </row>
    <row r="681" spans="1:2" ht="14.25" x14ac:dyDescent="0.2">
      <c r="A681" s="96"/>
      <c r="B681" s="83"/>
    </row>
    <row r="682" spans="1:2" ht="14.25" x14ac:dyDescent="0.2">
      <c r="A682" s="96"/>
      <c r="B682" s="83"/>
    </row>
    <row r="683" spans="1:2" ht="14.25" x14ac:dyDescent="0.2">
      <c r="A683" s="96"/>
      <c r="B683" s="83"/>
    </row>
    <row r="684" spans="1:2" ht="14.25" x14ac:dyDescent="0.2">
      <c r="A684" s="96"/>
      <c r="B684" s="83"/>
    </row>
    <row r="685" spans="1:2" ht="14.25" x14ac:dyDescent="0.2">
      <c r="A685" s="96"/>
      <c r="B685" s="83"/>
    </row>
    <row r="686" spans="1:2" ht="14.25" x14ac:dyDescent="0.2">
      <c r="A686" s="96"/>
      <c r="B686" s="83"/>
    </row>
    <row r="687" spans="1:2" ht="14.25" x14ac:dyDescent="0.2">
      <c r="A687" s="96"/>
      <c r="B687" s="83"/>
    </row>
    <row r="688" spans="1:2" ht="14.25" x14ac:dyDescent="0.2">
      <c r="A688" s="96"/>
      <c r="B688" s="83"/>
    </row>
    <row r="689" spans="1:2" ht="14.25" x14ac:dyDescent="0.2">
      <c r="A689" s="96"/>
      <c r="B689" s="83"/>
    </row>
    <row r="690" spans="1:2" ht="14.25" x14ac:dyDescent="0.2">
      <c r="A690" s="96"/>
      <c r="B690" s="83"/>
    </row>
    <row r="691" spans="1:2" ht="14.25" x14ac:dyDescent="0.2">
      <c r="A691" s="96"/>
      <c r="B691" s="83"/>
    </row>
    <row r="692" spans="1:2" ht="14.25" x14ac:dyDescent="0.2">
      <c r="A692" s="96"/>
      <c r="B692" s="83"/>
    </row>
    <row r="693" spans="1:2" ht="14.25" x14ac:dyDescent="0.2">
      <c r="A693" s="96"/>
      <c r="B693" s="83"/>
    </row>
    <row r="694" spans="1:2" ht="14.25" x14ac:dyDescent="0.2">
      <c r="A694" s="96"/>
      <c r="B694" s="83"/>
    </row>
    <row r="695" spans="1:2" ht="14.25" x14ac:dyDescent="0.2">
      <c r="A695" s="96"/>
      <c r="B695" s="83"/>
    </row>
    <row r="696" spans="1:2" ht="14.25" x14ac:dyDescent="0.2">
      <c r="A696" s="96"/>
      <c r="B696" s="83"/>
    </row>
    <row r="697" spans="1:2" ht="14.25" x14ac:dyDescent="0.2">
      <c r="A697" s="96"/>
      <c r="B697" s="83"/>
    </row>
    <row r="698" spans="1:2" ht="14.25" x14ac:dyDescent="0.2">
      <c r="A698" s="96"/>
      <c r="B698" s="83"/>
    </row>
    <row r="699" spans="1:2" ht="14.25" x14ac:dyDescent="0.2">
      <c r="A699" s="96"/>
      <c r="B699" s="83"/>
    </row>
    <row r="700" spans="1:2" ht="14.25" x14ac:dyDescent="0.2">
      <c r="A700" s="96"/>
      <c r="B700" s="83"/>
    </row>
    <row r="701" spans="1:2" ht="14.25" x14ac:dyDescent="0.2">
      <c r="A701" s="96"/>
      <c r="B701" s="83"/>
    </row>
    <row r="702" spans="1:2" ht="14.25" x14ac:dyDescent="0.2">
      <c r="A702" s="96"/>
      <c r="B702" s="83"/>
    </row>
    <row r="703" spans="1:2" ht="14.25" x14ac:dyDescent="0.2">
      <c r="A703" s="96"/>
      <c r="B703" s="83"/>
    </row>
    <row r="704" spans="1:2" ht="14.25" x14ac:dyDescent="0.2">
      <c r="A704" s="96"/>
      <c r="B704" s="83"/>
    </row>
    <row r="705" spans="1:2" ht="14.25" x14ac:dyDescent="0.2">
      <c r="A705" s="96"/>
      <c r="B705" s="83"/>
    </row>
    <row r="706" spans="1:2" ht="14.25" x14ac:dyDescent="0.2">
      <c r="A706" s="96"/>
      <c r="B706" s="83"/>
    </row>
    <row r="707" spans="1:2" ht="14.25" x14ac:dyDescent="0.2">
      <c r="A707" s="96"/>
      <c r="B707" s="83"/>
    </row>
    <row r="708" spans="1:2" ht="14.25" x14ac:dyDescent="0.2">
      <c r="A708" s="96"/>
      <c r="B708" s="83"/>
    </row>
    <row r="709" spans="1:2" ht="14.25" x14ac:dyDescent="0.2">
      <c r="A709" s="96"/>
      <c r="B709" s="83"/>
    </row>
    <row r="710" spans="1:2" ht="14.25" x14ac:dyDescent="0.2">
      <c r="A710" s="96"/>
      <c r="B710" s="83"/>
    </row>
    <row r="711" spans="1:2" ht="14.25" x14ac:dyDescent="0.2">
      <c r="A711" s="96"/>
      <c r="B711" s="83"/>
    </row>
    <row r="712" spans="1:2" ht="14.25" x14ac:dyDescent="0.2">
      <c r="A712" s="96"/>
      <c r="B712" s="83"/>
    </row>
    <row r="713" spans="1:2" ht="14.25" x14ac:dyDescent="0.2">
      <c r="A713" s="96"/>
      <c r="B713" s="83"/>
    </row>
    <row r="714" spans="1:2" ht="14.25" x14ac:dyDescent="0.2">
      <c r="A714" s="96"/>
      <c r="B714" s="83"/>
    </row>
    <row r="715" spans="1:2" ht="14.25" x14ac:dyDescent="0.2">
      <c r="A715" s="96"/>
      <c r="B715" s="83"/>
    </row>
    <row r="716" spans="1:2" ht="14.25" x14ac:dyDescent="0.2">
      <c r="A716" s="96"/>
      <c r="B716" s="83"/>
    </row>
    <row r="717" spans="1:2" ht="14.25" x14ac:dyDescent="0.2">
      <c r="A717" s="96"/>
      <c r="B717" s="83"/>
    </row>
    <row r="718" spans="1:2" ht="14.25" x14ac:dyDescent="0.2">
      <c r="A718" s="96"/>
      <c r="B718" s="83"/>
    </row>
    <row r="719" spans="1:2" ht="14.25" x14ac:dyDescent="0.2">
      <c r="A719" s="96"/>
      <c r="B719" s="83"/>
    </row>
    <row r="720" spans="1:2" ht="14.25" x14ac:dyDescent="0.2">
      <c r="A720" s="96"/>
      <c r="B720" s="83"/>
    </row>
    <row r="721" spans="1:2" ht="14.25" x14ac:dyDescent="0.2">
      <c r="A721" s="96"/>
      <c r="B721" s="83"/>
    </row>
    <row r="722" spans="1:2" ht="14.25" x14ac:dyDescent="0.2">
      <c r="A722" s="96"/>
      <c r="B722" s="83"/>
    </row>
    <row r="723" spans="1:2" ht="14.25" x14ac:dyDescent="0.2">
      <c r="A723" s="96"/>
      <c r="B723" s="83"/>
    </row>
    <row r="724" spans="1:2" ht="14.25" x14ac:dyDescent="0.2">
      <c r="A724" s="96"/>
      <c r="B724" s="83"/>
    </row>
    <row r="725" spans="1:2" ht="14.25" x14ac:dyDescent="0.2">
      <c r="A725" s="96"/>
      <c r="B725" s="83"/>
    </row>
    <row r="726" spans="1:2" ht="14.25" x14ac:dyDescent="0.2">
      <c r="A726" s="96"/>
      <c r="B726" s="83"/>
    </row>
    <row r="727" spans="1:2" ht="14.25" x14ac:dyDescent="0.2">
      <c r="A727" s="96"/>
      <c r="B727" s="83"/>
    </row>
    <row r="728" spans="1:2" ht="14.25" x14ac:dyDescent="0.2">
      <c r="A728" s="96"/>
      <c r="B728" s="83"/>
    </row>
    <row r="729" spans="1:2" ht="14.25" x14ac:dyDescent="0.2">
      <c r="A729" s="96"/>
      <c r="B729" s="83"/>
    </row>
    <row r="730" spans="1:2" ht="14.25" x14ac:dyDescent="0.2">
      <c r="A730" s="96"/>
      <c r="B730" s="83"/>
    </row>
    <row r="731" spans="1:2" ht="14.25" x14ac:dyDescent="0.2">
      <c r="A731" s="96"/>
      <c r="B731" s="83"/>
    </row>
    <row r="732" spans="1:2" ht="14.25" x14ac:dyDescent="0.2">
      <c r="A732" s="96"/>
      <c r="B732" s="83"/>
    </row>
    <row r="733" spans="1:2" ht="14.25" x14ac:dyDescent="0.2">
      <c r="A733" s="96"/>
      <c r="B733" s="83"/>
    </row>
    <row r="734" spans="1:2" ht="14.25" x14ac:dyDescent="0.2">
      <c r="A734" s="96"/>
      <c r="B734" s="83"/>
    </row>
    <row r="735" spans="1:2" ht="14.25" x14ac:dyDescent="0.2">
      <c r="A735" s="96"/>
      <c r="B735" s="83"/>
    </row>
    <row r="736" spans="1:2" ht="14.25" x14ac:dyDescent="0.2">
      <c r="A736" s="96"/>
      <c r="B736" s="83"/>
    </row>
    <row r="737" spans="1:2" ht="14.25" x14ac:dyDescent="0.2">
      <c r="A737" s="96"/>
      <c r="B737" s="83"/>
    </row>
    <row r="738" spans="1:2" ht="14.25" x14ac:dyDescent="0.2">
      <c r="A738" s="96"/>
      <c r="B738" s="83"/>
    </row>
    <row r="739" spans="1:2" ht="14.25" x14ac:dyDescent="0.2">
      <c r="A739" s="96"/>
      <c r="B739" s="83"/>
    </row>
    <row r="740" spans="1:2" ht="14.25" x14ac:dyDescent="0.2">
      <c r="A740" s="96"/>
      <c r="B740" s="83"/>
    </row>
    <row r="741" spans="1:2" ht="14.25" x14ac:dyDescent="0.2">
      <c r="A741" s="96"/>
      <c r="B741" s="83"/>
    </row>
    <row r="742" spans="1:2" ht="14.25" x14ac:dyDescent="0.2">
      <c r="A742" s="96"/>
      <c r="B742" s="83"/>
    </row>
    <row r="743" spans="1:2" ht="14.25" x14ac:dyDescent="0.2">
      <c r="A743" s="96"/>
      <c r="B743" s="83"/>
    </row>
    <row r="744" spans="1:2" ht="14.25" x14ac:dyDescent="0.2">
      <c r="A744" s="96"/>
      <c r="B744" s="83"/>
    </row>
    <row r="745" spans="1:2" ht="14.25" x14ac:dyDescent="0.2">
      <c r="A745" s="96"/>
      <c r="B745" s="83"/>
    </row>
    <row r="746" spans="1:2" ht="14.25" x14ac:dyDescent="0.2">
      <c r="A746" s="96"/>
      <c r="B746" s="83"/>
    </row>
    <row r="747" spans="1:2" ht="14.25" x14ac:dyDescent="0.2">
      <c r="A747" s="96"/>
      <c r="B747" s="83"/>
    </row>
    <row r="748" spans="1:2" ht="14.25" x14ac:dyDescent="0.2">
      <c r="A748" s="96"/>
      <c r="B748" s="83"/>
    </row>
    <row r="749" spans="1:2" ht="14.25" x14ac:dyDescent="0.2">
      <c r="A749" s="96"/>
      <c r="B749" s="83"/>
    </row>
    <row r="750" spans="1:2" ht="14.25" x14ac:dyDescent="0.2">
      <c r="A750" s="96"/>
      <c r="B750" s="83"/>
    </row>
    <row r="751" spans="1:2" ht="14.25" x14ac:dyDescent="0.2">
      <c r="A751" s="96"/>
      <c r="B751" s="83"/>
    </row>
    <row r="752" spans="1:2" ht="14.25" x14ac:dyDescent="0.2">
      <c r="A752" s="96"/>
      <c r="B752" s="83"/>
    </row>
    <row r="753" spans="1:2" ht="14.25" x14ac:dyDescent="0.2">
      <c r="A753" s="96"/>
      <c r="B753" s="83"/>
    </row>
    <row r="754" spans="1:2" ht="14.25" x14ac:dyDescent="0.2">
      <c r="A754" s="96"/>
      <c r="B754" s="83"/>
    </row>
    <row r="755" spans="1:2" ht="14.25" x14ac:dyDescent="0.2">
      <c r="A755" s="96"/>
      <c r="B755" s="83"/>
    </row>
    <row r="756" spans="1:2" ht="14.25" x14ac:dyDescent="0.2">
      <c r="A756" s="96"/>
      <c r="B756" s="83"/>
    </row>
    <row r="757" spans="1:2" ht="14.25" x14ac:dyDescent="0.2">
      <c r="A757" s="96"/>
      <c r="B757" s="83"/>
    </row>
    <row r="758" spans="1:2" ht="14.25" x14ac:dyDescent="0.2">
      <c r="A758" s="96"/>
      <c r="B758" s="83"/>
    </row>
    <row r="759" spans="1:2" ht="14.25" x14ac:dyDescent="0.2">
      <c r="A759" s="96"/>
      <c r="B759" s="83"/>
    </row>
    <row r="760" spans="1:2" ht="14.25" x14ac:dyDescent="0.2">
      <c r="A760" s="96"/>
      <c r="B760" s="83"/>
    </row>
    <row r="761" spans="1:2" ht="14.25" x14ac:dyDescent="0.2">
      <c r="A761" s="96"/>
      <c r="B761" s="83"/>
    </row>
    <row r="762" spans="1:2" ht="14.25" x14ac:dyDescent="0.2">
      <c r="A762" s="96"/>
      <c r="B762" s="83"/>
    </row>
    <row r="763" spans="1:2" ht="14.25" x14ac:dyDescent="0.2">
      <c r="A763" s="96"/>
      <c r="B763" s="83"/>
    </row>
    <row r="764" spans="1:2" ht="14.25" x14ac:dyDescent="0.2">
      <c r="A764" s="96"/>
      <c r="B764" s="83"/>
    </row>
    <row r="765" spans="1:2" ht="14.25" x14ac:dyDescent="0.2">
      <c r="A765" s="96"/>
      <c r="B765" s="83"/>
    </row>
    <row r="766" spans="1:2" ht="14.25" x14ac:dyDescent="0.2">
      <c r="A766" s="96"/>
      <c r="B766" s="83"/>
    </row>
    <row r="767" spans="1:2" ht="14.25" x14ac:dyDescent="0.2">
      <c r="A767" s="96"/>
      <c r="B767" s="83"/>
    </row>
    <row r="768" spans="1:2" ht="14.25" x14ac:dyDescent="0.2">
      <c r="A768" s="96"/>
      <c r="B768" s="83"/>
    </row>
    <row r="769" spans="1:2" ht="14.25" x14ac:dyDescent="0.2">
      <c r="A769" s="96"/>
      <c r="B769" s="83"/>
    </row>
    <row r="770" spans="1:2" ht="14.25" x14ac:dyDescent="0.2">
      <c r="A770" s="96"/>
      <c r="B770" s="83"/>
    </row>
    <row r="771" spans="1:2" ht="14.25" x14ac:dyDescent="0.2">
      <c r="A771" s="96"/>
      <c r="B771" s="83"/>
    </row>
    <row r="772" spans="1:2" ht="14.25" x14ac:dyDescent="0.2">
      <c r="A772" s="96"/>
      <c r="B772" s="83"/>
    </row>
    <row r="773" spans="1:2" ht="14.25" x14ac:dyDescent="0.2">
      <c r="A773" s="96"/>
      <c r="B773" s="83"/>
    </row>
    <row r="774" spans="1:2" ht="14.25" x14ac:dyDescent="0.2">
      <c r="A774" s="96"/>
      <c r="B774" s="83"/>
    </row>
    <row r="775" spans="1:2" ht="14.25" x14ac:dyDescent="0.2">
      <c r="A775" s="96"/>
      <c r="B775" s="83"/>
    </row>
    <row r="776" spans="1:2" ht="14.25" x14ac:dyDescent="0.2">
      <c r="A776" s="96"/>
      <c r="B776" s="83"/>
    </row>
    <row r="777" spans="1:2" ht="14.25" x14ac:dyDescent="0.2">
      <c r="A777" s="96"/>
      <c r="B777" s="83"/>
    </row>
    <row r="778" spans="1:2" ht="14.25" x14ac:dyDescent="0.2">
      <c r="A778" s="96"/>
      <c r="B778" s="83"/>
    </row>
    <row r="779" spans="1:2" ht="14.25" x14ac:dyDescent="0.2">
      <c r="A779" s="96"/>
      <c r="B779" s="83"/>
    </row>
    <row r="780" spans="1:2" ht="14.25" x14ac:dyDescent="0.2">
      <c r="A780" s="96"/>
      <c r="B780" s="83"/>
    </row>
    <row r="781" spans="1:2" ht="14.25" x14ac:dyDescent="0.2">
      <c r="A781" s="96"/>
      <c r="B781" s="83"/>
    </row>
    <row r="782" spans="1:2" ht="14.25" x14ac:dyDescent="0.2">
      <c r="A782" s="96"/>
      <c r="B782" s="83"/>
    </row>
    <row r="783" spans="1:2" ht="14.25" x14ac:dyDescent="0.2">
      <c r="A783" s="96"/>
      <c r="B783" s="83"/>
    </row>
    <row r="784" spans="1:2" ht="14.25" x14ac:dyDescent="0.2">
      <c r="A784" s="96"/>
      <c r="B784" s="83"/>
    </row>
    <row r="785" spans="1:2" ht="14.25" x14ac:dyDescent="0.2">
      <c r="A785" s="96"/>
      <c r="B785" s="83"/>
    </row>
    <row r="786" spans="1:2" ht="14.25" x14ac:dyDescent="0.2">
      <c r="A786" s="96"/>
      <c r="B786" s="83"/>
    </row>
    <row r="787" spans="1:2" ht="14.25" x14ac:dyDescent="0.2">
      <c r="A787" s="96"/>
      <c r="B787" s="83"/>
    </row>
    <row r="788" spans="1:2" ht="14.25" x14ac:dyDescent="0.2">
      <c r="A788" s="96"/>
      <c r="B788" s="83"/>
    </row>
    <row r="789" spans="1:2" ht="14.25" x14ac:dyDescent="0.2">
      <c r="A789" s="96"/>
      <c r="B789" s="83"/>
    </row>
    <row r="790" spans="1:2" ht="14.25" x14ac:dyDescent="0.2">
      <c r="A790" s="96"/>
      <c r="B790" s="83"/>
    </row>
    <row r="791" spans="1:2" ht="14.25" x14ac:dyDescent="0.2">
      <c r="A791" s="96"/>
      <c r="B791" s="83"/>
    </row>
    <row r="792" spans="1:2" ht="14.25" x14ac:dyDescent="0.2">
      <c r="A792" s="96"/>
      <c r="B792" s="83"/>
    </row>
    <row r="793" spans="1:2" ht="14.25" x14ac:dyDescent="0.2">
      <c r="A793" s="96"/>
      <c r="B793" s="83"/>
    </row>
    <row r="794" spans="1:2" ht="14.25" x14ac:dyDescent="0.2">
      <c r="A794" s="96"/>
      <c r="B794" s="83"/>
    </row>
    <row r="795" spans="1:2" ht="14.25" x14ac:dyDescent="0.2">
      <c r="A795" s="96"/>
      <c r="B795" s="83"/>
    </row>
    <row r="796" spans="1:2" ht="14.25" x14ac:dyDescent="0.2">
      <c r="A796" s="96"/>
      <c r="B796" s="83"/>
    </row>
    <row r="797" spans="1:2" ht="14.25" x14ac:dyDescent="0.2">
      <c r="A797" s="96"/>
      <c r="B797" s="83"/>
    </row>
    <row r="798" spans="1:2" ht="14.25" x14ac:dyDescent="0.2">
      <c r="A798" s="96"/>
      <c r="B798" s="83"/>
    </row>
    <row r="799" spans="1:2" ht="14.25" x14ac:dyDescent="0.2">
      <c r="A799" s="96"/>
      <c r="B799" s="83"/>
    </row>
    <row r="800" spans="1:2" ht="14.25" x14ac:dyDescent="0.2">
      <c r="A800" s="96"/>
      <c r="B800" s="83"/>
    </row>
    <row r="801" spans="1:2" ht="14.25" x14ac:dyDescent="0.2">
      <c r="A801" s="96"/>
      <c r="B801" s="83"/>
    </row>
    <row r="802" spans="1:2" ht="14.25" x14ac:dyDescent="0.2">
      <c r="A802" s="96"/>
      <c r="B802" s="83"/>
    </row>
    <row r="803" spans="1:2" ht="14.25" x14ac:dyDescent="0.2">
      <c r="A803" s="96"/>
      <c r="B803" s="83"/>
    </row>
    <row r="804" spans="1:2" ht="14.25" x14ac:dyDescent="0.2">
      <c r="A804" s="96"/>
      <c r="B804" s="83"/>
    </row>
    <row r="805" spans="1:2" ht="14.25" x14ac:dyDescent="0.2">
      <c r="A805" s="96"/>
      <c r="B805" s="83"/>
    </row>
    <row r="806" spans="1:2" ht="14.25" x14ac:dyDescent="0.2">
      <c r="A806" s="96"/>
      <c r="B806" s="83"/>
    </row>
    <row r="807" spans="1:2" ht="14.25" x14ac:dyDescent="0.2">
      <c r="A807" s="96"/>
      <c r="B807" s="83"/>
    </row>
    <row r="808" spans="1:2" ht="14.25" x14ac:dyDescent="0.2">
      <c r="A808" s="96"/>
      <c r="B808" s="83"/>
    </row>
    <row r="809" spans="1:2" ht="14.25" x14ac:dyDescent="0.2">
      <c r="A809" s="96"/>
      <c r="B809" s="83"/>
    </row>
    <row r="810" spans="1:2" ht="14.25" x14ac:dyDescent="0.2">
      <c r="A810" s="96"/>
      <c r="B810" s="83"/>
    </row>
    <row r="811" spans="1:2" ht="14.25" x14ac:dyDescent="0.2">
      <c r="A811" s="96"/>
      <c r="B811" s="83"/>
    </row>
    <row r="812" spans="1:2" ht="14.25" x14ac:dyDescent="0.2">
      <c r="A812" s="96"/>
      <c r="B812" s="83"/>
    </row>
    <row r="813" spans="1:2" ht="14.25" x14ac:dyDescent="0.2">
      <c r="A813" s="96"/>
      <c r="B813" s="83"/>
    </row>
    <row r="814" spans="1:2" ht="14.25" x14ac:dyDescent="0.2">
      <c r="A814" s="96"/>
      <c r="B814" s="83"/>
    </row>
    <row r="815" spans="1:2" ht="14.25" x14ac:dyDescent="0.2">
      <c r="A815" s="96"/>
      <c r="B815" s="83"/>
    </row>
    <row r="816" spans="1:2" ht="14.25" x14ac:dyDescent="0.2">
      <c r="A816" s="96"/>
      <c r="B816" s="83"/>
    </row>
    <row r="817" spans="1:2" ht="14.25" x14ac:dyDescent="0.2">
      <c r="A817" s="96"/>
      <c r="B817" s="83"/>
    </row>
    <row r="818" spans="1:2" ht="14.25" x14ac:dyDescent="0.2">
      <c r="A818" s="96"/>
      <c r="B818" s="83"/>
    </row>
    <row r="819" spans="1:2" ht="14.25" x14ac:dyDescent="0.2">
      <c r="A819" s="96"/>
      <c r="B819" s="83"/>
    </row>
    <row r="820" spans="1:2" ht="14.25" x14ac:dyDescent="0.2">
      <c r="A820" s="96"/>
      <c r="B820" s="83"/>
    </row>
    <row r="821" spans="1:2" ht="14.25" x14ac:dyDescent="0.2">
      <c r="A821" s="96"/>
      <c r="B821" s="83"/>
    </row>
    <row r="822" spans="1:2" ht="14.25" x14ac:dyDescent="0.2">
      <c r="A822" s="96"/>
      <c r="B822" s="83"/>
    </row>
    <row r="823" spans="1:2" ht="14.25" x14ac:dyDescent="0.2">
      <c r="A823" s="96"/>
      <c r="B823" s="83"/>
    </row>
    <row r="824" spans="1:2" ht="14.25" x14ac:dyDescent="0.2">
      <c r="A824" s="96"/>
      <c r="B824" s="83"/>
    </row>
    <row r="825" spans="1:2" ht="14.25" x14ac:dyDescent="0.2">
      <c r="A825" s="96"/>
      <c r="B825" s="83"/>
    </row>
    <row r="826" spans="1:2" ht="14.25" x14ac:dyDescent="0.2">
      <c r="A826" s="96"/>
      <c r="B826" s="83"/>
    </row>
    <row r="827" spans="1:2" ht="14.25" x14ac:dyDescent="0.2">
      <c r="A827" s="96"/>
      <c r="B827" s="83"/>
    </row>
    <row r="828" spans="1:2" ht="14.25" x14ac:dyDescent="0.2">
      <c r="A828" s="96"/>
      <c r="B828" s="83"/>
    </row>
    <row r="829" spans="1:2" ht="14.25" x14ac:dyDescent="0.2">
      <c r="A829" s="96"/>
      <c r="B829" s="83"/>
    </row>
    <row r="830" spans="1:2" ht="14.25" x14ac:dyDescent="0.2">
      <c r="A830" s="96"/>
      <c r="B830" s="83"/>
    </row>
    <row r="831" spans="1:2" ht="14.25" x14ac:dyDescent="0.2">
      <c r="A831" s="96"/>
      <c r="B831" s="83"/>
    </row>
    <row r="832" spans="1:2" ht="14.25" x14ac:dyDescent="0.2">
      <c r="A832" s="96"/>
      <c r="B832" s="83"/>
    </row>
    <row r="833" spans="1:2" ht="14.25" x14ac:dyDescent="0.2">
      <c r="A833" s="96"/>
      <c r="B833" s="83"/>
    </row>
    <row r="834" spans="1:2" ht="14.25" x14ac:dyDescent="0.2">
      <c r="A834" s="96"/>
      <c r="B834" s="83"/>
    </row>
    <row r="835" spans="1:2" ht="14.25" x14ac:dyDescent="0.2">
      <c r="A835" s="96"/>
      <c r="B835" s="83"/>
    </row>
    <row r="836" spans="1:2" ht="14.25" x14ac:dyDescent="0.2">
      <c r="A836" s="96"/>
      <c r="B836" s="83"/>
    </row>
    <row r="837" spans="1:2" ht="14.25" x14ac:dyDescent="0.2">
      <c r="A837" s="96"/>
      <c r="B837" s="83"/>
    </row>
    <row r="838" spans="1:2" ht="14.25" x14ac:dyDescent="0.2">
      <c r="A838" s="96"/>
      <c r="B838" s="83"/>
    </row>
    <row r="839" spans="1:2" ht="14.25" x14ac:dyDescent="0.2">
      <c r="A839" s="96"/>
      <c r="B839" s="83"/>
    </row>
    <row r="840" spans="1:2" ht="14.25" x14ac:dyDescent="0.2">
      <c r="A840" s="96"/>
      <c r="B840" s="83"/>
    </row>
    <row r="841" spans="1:2" ht="14.25" x14ac:dyDescent="0.2">
      <c r="A841" s="96"/>
      <c r="B841" s="83"/>
    </row>
    <row r="842" spans="1:2" ht="14.25" x14ac:dyDescent="0.2">
      <c r="A842" s="96"/>
      <c r="B842" s="83"/>
    </row>
    <row r="843" spans="1:2" ht="14.25" x14ac:dyDescent="0.2">
      <c r="A843" s="96"/>
      <c r="B843" s="83"/>
    </row>
    <row r="844" spans="1:2" ht="14.25" x14ac:dyDescent="0.2">
      <c r="A844" s="96"/>
      <c r="B844" s="83"/>
    </row>
    <row r="845" spans="1:2" ht="14.25" x14ac:dyDescent="0.2">
      <c r="A845" s="96"/>
      <c r="B845" s="83"/>
    </row>
    <row r="846" spans="1:2" ht="14.25" x14ac:dyDescent="0.2">
      <c r="A846" s="96"/>
      <c r="B846" s="83"/>
    </row>
    <row r="847" spans="1:2" ht="14.25" x14ac:dyDescent="0.2">
      <c r="A847" s="96"/>
      <c r="B847" s="83"/>
    </row>
    <row r="848" spans="1:2" ht="14.25" x14ac:dyDescent="0.2">
      <c r="A848" s="96"/>
      <c r="B848" s="83"/>
    </row>
    <row r="849" spans="1:2" ht="14.25" x14ac:dyDescent="0.2">
      <c r="A849" s="96"/>
      <c r="B849" s="83"/>
    </row>
    <row r="850" spans="1:2" ht="14.25" x14ac:dyDescent="0.2">
      <c r="A850" s="96"/>
      <c r="B850" s="83"/>
    </row>
    <row r="851" spans="1:2" ht="14.25" x14ac:dyDescent="0.2">
      <c r="A851" s="96"/>
      <c r="B851" s="83"/>
    </row>
    <row r="852" spans="1:2" ht="14.25" x14ac:dyDescent="0.2">
      <c r="A852" s="96"/>
      <c r="B852" s="83"/>
    </row>
    <row r="853" spans="1:2" ht="14.25" x14ac:dyDescent="0.2">
      <c r="A853" s="96"/>
      <c r="B853" s="83"/>
    </row>
    <row r="854" spans="1:2" ht="14.25" x14ac:dyDescent="0.2">
      <c r="A854" s="96"/>
      <c r="B854" s="83"/>
    </row>
    <row r="855" spans="1:2" ht="14.25" x14ac:dyDescent="0.2">
      <c r="A855" s="96"/>
      <c r="B855" s="83"/>
    </row>
    <row r="856" spans="1:2" ht="14.25" x14ac:dyDescent="0.2">
      <c r="A856" s="96"/>
      <c r="B856" s="83"/>
    </row>
    <row r="857" spans="1:2" ht="14.25" x14ac:dyDescent="0.2">
      <c r="A857" s="96"/>
      <c r="B857" s="83"/>
    </row>
    <row r="858" spans="1:2" ht="14.25" x14ac:dyDescent="0.2">
      <c r="A858" s="96"/>
      <c r="B858" s="83"/>
    </row>
    <row r="859" spans="1:2" ht="14.25" x14ac:dyDescent="0.2">
      <c r="A859" s="96"/>
      <c r="B859" s="83"/>
    </row>
    <row r="860" spans="1:2" ht="14.25" x14ac:dyDescent="0.2">
      <c r="A860" s="96"/>
      <c r="B860" s="83"/>
    </row>
    <row r="861" spans="1:2" ht="14.25" x14ac:dyDescent="0.2">
      <c r="A861" s="96"/>
      <c r="B861" s="83"/>
    </row>
    <row r="862" spans="1:2" ht="14.25" x14ac:dyDescent="0.2">
      <c r="A862" s="96"/>
      <c r="B862" s="83"/>
    </row>
    <row r="863" spans="1:2" ht="14.25" x14ac:dyDescent="0.2">
      <c r="A863" s="96"/>
      <c r="B863" s="83"/>
    </row>
    <row r="864" spans="1:2" ht="14.25" x14ac:dyDescent="0.2">
      <c r="A864" s="96"/>
      <c r="B864" s="83"/>
    </row>
    <row r="865" spans="1:2" ht="14.25" x14ac:dyDescent="0.2">
      <c r="A865" s="96"/>
      <c r="B865" s="83"/>
    </row>
    <row r="866" spans="1:2" ht="14.25" x14ac:dyDescent="0.2">
      <c r="A866" s="96"/>
      <c r="B866" s="83"/>
    </row>
    <row r="867" spans="1:2" ht="14.25" x14ac:dyDescent="0.2">
      <c r="A867" s="96"/>
      <c r="B867" s="83"/>
    </row>
    <row r="868" spans="1:2" ht="14.25" x14ac:dyDescent="0.2">
      <c r="A868" s="96"/>
      <c r="B868" s="83"/>
    </row>
    <row r="869" spans="1:2" ht="14.25" x14ac:dyDescent="0.2">
      <c r="A869" s="96"/>
      <c r="B869" s="83"/>
    </row>
    <row r="870" spans="1:2" ht="14.25" x14ac:dyDescent="0.2">
      <c r="A870" s="96"/>
      <c r="B870" s="83"/>
    </row>
    <row r="871" spans="1:2" ht="14.25" x14ac:dyDescent="0.2">
      <c r="A871" s="96"/>
      <c r="B871" s="83"/>
    </row>
    <row r="872" spans="1:2" ht="14.25" x14ac:dyDescent="0.2">
      <c r="A872" s="96"/>
      <c r="B872" s="83"/>
    </row>
    <row r="873" spans="1:2" ht="14.25" x14ac:dyDescent="0.2">
      <c r="A873" s="96"/>
      <c r="B873" s="83"/>
    </row>
    <row r="874" spans="1:2" ht="14.25" x14ac:dyDescent="0.2">
      <c r="A874" s="96"/>
      <c r="B874" s="83"/>
    </row>
    <row r="875" spans="1:2" ht="14.25" x14ac:dyDescent="0.2">
      <c r="A875" s="96"/>
      <c r="B875" s="83"/>
    </row>
    <row r="876" spans="1:2" ht="14.25" x14ac:dyDescent="0.2">
      <c r="A876" s="96"/>
      <c r="B876" s="83"/>
    </row>
    <row r="877" spans="1:2" ht="14.25" x14ac:dyDescent="0.2">
      <c r="A877" s="96"/>
      <c r="B877" s="83"/>
    </row>
    <row r="878" spans="1:2" ht="14.25" x14ac:dyDescent="0.2">
      <c r="A878" s="96"/>
      <c r="B878" s="83"/>
    </row>
    <row r="879" spans="1:2" ht="14.25" x14ac:dyDescent="0.2">
      <c r="A879" s="96"/>
      <c r="B879" s="83"/>
    </row>
    <row r="880" spans="1:2" ht="14.25" x14ac:dyDescent="0.2">
      <c r="A880" s="96"/>
      <c r="B880" s="83"/>
    </row>
    <row r="881" spans="1:2" ht="14.25" x14ac:dyDescent="0.2">
      <c r="A881" s="96"/>
      <c r="B881" s="83"/>
    </row>
    <row r="882" spans="1:2" ht="14.25" x14ac:dyDescent="0.2">
      <c r="A882" s="96"/>
      <c r="B882" s="83"/>
    </row>
    <row r="883" spans="1:2" ht="14.25" x14ac:dyDescent="0.2">
      <c r="A883" s="96"/>
      <c r="B883" s="83"/>
    </row>
    <row r="884" spans="1:2" ht="14.25" x14ac:dyDescent="0.2">
      <c r="A884" s="96"/>
      <c r="B884" s="83"/>
    </row>
    <row r="885" spans="1:2" ht="14.25" x14ac:dyDescent="0.2">
      <c r="A885" s="96"/>
      <c r="B885" s="83"/>
    </row>
    <row r="886" spans="1:2" ht="14.25" x14ac:dyDescent="0.2">
      <c r="A886" s="96"/>
      <c r="B886" s="83"/>
    </row>
    <row r="887" spans="1:2" ht="14.25" x14ac:dyDescent="0.2">
      <c r="A887" s="96"/>
      <c r="B887" s="83"/>
    </row>
    <row r="888" spans="1:2" ht="14.25" x14ac:dyDescent="0.2">
      <c r="A888" s="96"/>
      <c r="B888" s="83"/>
    </row>
    <row r="889" spans="1:2" ht="14.25" x14ac:dyDescent="0.2">
      <c r="A889" s="96"/>
      <c r="B889" s="83"/>
    </row>
    <row r="890" spans="1:2" ht="14.25" x14ac:dyDescent="0.2">
      <c r="A890" s="96"/>
      <c r="B890" s="83"/>
    </row>
    <row r="891" spans="1:2" ht="14.25" x14ac:dyDescent="0.2">
      <c r="A891" s="96"/>
      <c r="B891" s="83"/>
    </row>
    <row r="892" spans="1:2" ht="14.25" x14ac:dyDescent="0.2">
      <c r="A892" s="96"/>
      <c r="B892" s="83"/>
    </row>
    <row r="893" spans="1:2" ht="14.25" x14ac:dyDescent="0.2">
      <c r="A893" s="96"/>
      <c r="B893" s="83"/>
    </row>
    <row r="894" spans="1:2" ht="14.25" x14ac:dyDescent="0.2">
      <c r="A894" s="96"/>
      <c r="B894" s="83"/>
    </row>
    <row r="895" spans="1:2" ht="14.25" x14ac:dyDescent="0.2">
      <c r="A895" s="96"/>
      <c r="B895" s="83"/>
    </row>
    <row r="896" spans="1:2" ht="14.25" x14ac:dyDescent="0.2">
      <c r="A896" s="96"/>
      <c r="B896" s="83"/>
    </row>
    <row r="897" spans="1:2" ht="14.25" x14ac:dyDescent="0.2">
      <c r="A897" s="96"/>
      <c r="B897" s="83"/>
    </row>
    <row r="898" spans="1:2" ht="14.25" x14ac:dyDescent="0.2">
      <c r="A898" s="96"/>
      <c r="B898" s="83"/>
    </row>
    <row r="899" spans="1:2" ht="14.25" x14ac:dyDescent="0.2">
      <c r="A899" s="96"/>
      <c r="B899" s="83"/>
    </row>
    <row r="900" spans="1:2" ht="14.25" x14ac:dyDescent="0.2">
      <c r="A900" s="96"/>
      <c r="B900" s="83"/>
    </row>
    <row r="901" spans="1:2" ht="14.25" x14ac:dyDescent="0.2">
      <c r="A901" s="96"/>
      <c r="B901" s="83"/>
    </row>
    <row r="902" spans="1:2" ht="14.25" x14ac:dyDescent="0.2">
      <c r="A902" s="96"/>
      <c r="B902" s="83"/>
    </row>
    <row r="903" spans="1:2" ht="14.25" x14ac:dyDescent="0.2">
      <c r="A903" s="96"/>
      <c r="B903" s="83"/>
    </row>
    <row r="904" spans="1:2" ht="14.25" x14ac:dyDescent="0.2">
      <c r="A904" s="96"/>
      <c r="B904" s="83"/>
    </row>
    <row r="905" spans="1:2" ht="14.25" x14ac:dyDescent="0.2">
      <c r="A905" s="96"/>
      <c r="B905" s="83"/>
    </row>
    <row r="906" spans="1:2" ht="14.25" x14ac:dyDescent="0.2">
      <c r="A906" s="96"/>
      <c r="B906" s="83"/>
    </row>
    <row r="907" spans="1:2" ht="14.25" x14ac:dyDescent="0.2">
      <c r="A907" s="96"/>
      <c r="B907" s="83"/>
    </row>
    <row r="908" spans="1:2" ht="14.25" x14ac:dyDescent="0.2">
      <c r="A908" s="96"/>
      <c r="B908" s="83"/>
    </row>
    <row r="909" spans="1:2" ht="14.25" x14ac:dyDescent="0.2">
      <c r="A909" s="96"/>
      <c r="B909" s="83"/>
    </row>
    <row r="910" spans="1:2" ht="14.25" x14ac:dyDescent="0.2">
      <c r="A910" s="96"/>
      <c r="B910" s="83"/>
    </row>
    <row r="911" spans="1:2" ht="14.25" x14ac:dyDescent="0.2">
      <c r="A911" s="96"/>
      <c r="B911" s="83"/>
    </row>
    <row r="912" spans="1:2" ht="14.25" x14ac:dyDescent="0.2">
      <c r="A912" s="96"/>
      <c r="B912" s="83"/>
    </row>
    <row r="913" spans="1:2" ht="14.25" x14ac:dyDescent="0.2">
      <c r="A913" s="96"/>
      <c r="B913" s="83"/>
    </row>
    <row r="914" spans="1:2" ht="14.25" x14ac:dyDescent="0.2">
      <c r="A914" s="96"/>
      <c r="B914" s="83"/>
    </row>
    <row r="915" spans="1:2" ht="14.25" x14ac:dyDescent="0.2">
      <c r="A915" s="96"/>
      <c r="B915" s="83"/>
    </row>
    <row r="916" spans="1:2" ht="14.25" x14ac:dyDescent="0.2">
      <c r="A916" s="96"/>
      <c r="B916" s="83"/>
    </row>
    <row r="917" spans="1:2" ht="14.25" x14ac:dyDescent="0.2">
      <c r="A917" s="96"/>
      <c r="B917" s="83"/>
    </row>
    <row r="918" spans="1:2" ht="14.25" x14ac:dyDescent="0.2">
      <c r="A918" s="96"/>
      <c r="B918" s="83"/>
    </row>
    <row r="919" spans="1:2" ht="14.25" x14ac:dyDescent="0.2">
      <c r="A919" s="96"/>
      <c r="B919" s="83"/>
    </row>
    <row r="920" spans="1:2" ht="14.25" x14ac:dyDescent="0.2">
      <c r="A920" s="96"/>
      <c r="B920" s="83"/>
    </row>
    <row r="921" spans="1:2" ht="14.25" x14ac:dyDescent="0.2">
      <c r="A921" s="96"/>
      <c r="B921" s="83"/>
    </row>
    <row r="922" spans="1:2" ht="14.25" x14ac:dyDescent="0.2">
      <c r="A922" s="96"/>
      <c r="B922" s="83"/>
    </row>
    <row r="923" spans="1:2" ht="14.25" x14ac:dyDescent="0.2">
      <c r="A923" s="96"/>
      <c r="B923" s="83"/>
    </row>
    <row r="924" spans="1:2" ht="14.25" x14ac:dyDescent="0.2">
      <c r="A924" s="96"/>
      <c r="B924" s="83"/>
    </row>
    <row r="925" spans="1:2" ht="14.25" x14ac:dyDescent="0.2">
      <c r="A925" s="96"/>
      <c r="B925" s="83"/>
    </row>
    <row r="926" spans="1:2" ht="14.25" x14ac:dyDescent="0.2">
      <c r="A926" s="96"/>
      <c r="B926" s="83"/>
    </row>
    <row r="927" spans="1:2" ht="14.25" x14ac:dyDescent="0.2">
      <c r="A927" s="96"/>
      <c r="B927" s="83"/>
    </row>
    <row r="928" spans="1:2" ht="14.25" x14ac:dyDescent="0.2">
      <c r="A928" s="96"/>
      <c r="B928" s="83"/>
    </row>
    <row r="929" spans="1:2" ht="14.25" x14ac:dyDescent="0.2">
      <c r="A929" s="96"/>
      <c r="B929" s="83"/>
    </row>
    <row r="930" spans="1:2" ht="14.25" x14ac:dyDescent="0.2">
      <c r="A930" s="96"/>
      <c r="B930" s="83"/>
    </row>
    <row r="931" spans="1:2" ht="14.25" x14ac:dyDescent="0.2">
      <c r="A931" s="96"/>
      <c r="B931" s="83"/>
    </row>
    <row r="932" spans="1:2" ht="14.25" x14ac:dyDescent="0.2">
      <c r="A932" s="96"/>
      <c r="B932" s="83"/>
    </row>
    <row r="933" spans="1:2" ht="14.25" x14ac:dyDescent="0.2">
      <c r="A933" s="96"/>
      <c r="B933" s="83"/>
    </row>
    <row r="934" spans="1:2" ht="14.25" x14ac:dyDescent="0.2">
      <c r="A934" s="96"/>
      <c r="B934" s="83"/>
    </row>
    <row r="935" spans="1:2" ht="14.25" x14ac:dyDescent="0.2">
      <c r="A935" s="96"/>
      <c r="B935" s="83"/>
    </row>
    <row r="936" spans="1:2" ht="14.25" x14ac:dyDescent="0.2">
      <c r="A936" s="96"/>
      <c r="B936" s="83"/>
    </row>
    <row r="937" spans="1:2" ht="14.25" x14ac:dyDescent="0.2">
      <c r="A937" s="96"/>
      <c r="B937" s="83"/>
    </row>
    <row r="938" spans="1:2" ht="14.25" x14ac:dyDescent="0.2">
      <c r="A938" s="96"/>
      <c r="B938" s="83"/>
    </row>
    <row r="939" spans="1:2" ht="14.25" x14ac:dyDescent="0.2">
      <c r="A939" s="96"/>
      <c r="B939" s="83"/>
    </row>
    <row r="940" spans="1:2" ht="14.25" x14ac:dyDescent="0.2">
      <c r="A940" s="96"/>
      <c r="B940" s="83"/>
    </row>
    <row r="941" spans="1:2" ht="14.25" x14ac:dyDescent="0.2">
      <c r="A941" s="96"/>
      <c r="B941" s="83"/>
    </row>
    <row r="942" spans="1:2" ht="14.25" x14ac:dyDescent="0.2">
      <c r="A942" s="96"/>
      <c r="B942" s="83"/>
    </row>
    <row r="943" spans="1:2" ht="14.25" x14ac:dyDescent="0.2">
      <c r="A943" s="96"/>
      <c r="B943" s="83"/>
    </row>
    <row r="944" spans="1:2" ht="14.25" x14ac:dyDescent="0.2">
      <c r="A944" s="96"/>
      <c r="B944" s="83"/>
    </row>
    <row r="945" spans="1:2" ht="14.25" x14ac:dyDescent="0.2">
      <c r="A945" s="96"/>
      <c r="B945" s="83"/>
    </row>
    <row r="946" spans="1:2" ht="14.25" x14ac:dyDescent="0.2">
      <c r="A946" s="96"/>
      <c r="B946" s="83"/>
    </row>
    <row r="947" spans="1:2" ht="14.25" x14ac:dyDescent="0.2">
      <c r="A947" s="96"/>
      <c r="B947" s="83"/>
    </row>
    <row r="948" spans="1:2" ht="14.25" x14ac:dyDescent="0.2">
      <c r="A948" s="96"/>
      <c r="B948" s="83"/>
    </row>
    <row r="949" spans="1:2" ht="14.25" x14ac:dyDescent="0.2">
      <c r="A949" s="96"/>
      <c r="B949" s="83"/>
    </row>
    <row r="950" spans="1:2" ht="14.25" x14ac:dyDescent="0.2">
      <c r="A950" s="96"/>
      <c r="B950" s="83"/>
    </row>
    <row r="951" spans="1:2" ht="14.25" x14ac:dyDescent="0.2">
      <c r="A951" s="96"/>
      <c r="B951" s="83"/>
    </row>
    <row r="952" spans="1:2" ht="14.25" x14ac:dyDescent="0.2">
      <c r="A952" s="96"/>
      <c r="B952" s="83"/>
    </row>
    <row r="953" spans="1:2" ht="14.25" x14ac:dyDescent="0.2">
      <c r="A953" s="96"/>
      <c r="B953" s="83"/>
    </row>
    <row r="954" spans="1:2" ht="14.25" x14ac:dyDescent="0.2">
      <c r="A954" s="96"/>
      <c r="B954" s="83"/>
    </row>
    <row r="955" spans="1:2" ht="14.25" x14ac:dyDescent="0.2">
      <c r="A955" s="96"/>
      <c r="B955" s="83"/>
    </row>
    <row r="956" spans="1:2" ht="14.25" x14ac:dyDescent="0.2">
      <c r="A956" s="96"/>
      <c r="B956" s="83"/>
    </row>
    <row r="957" spans="1:2" ht="14.25" x14ac:dyDescent="0.2">
      <c r="A957" s="96"/>
      <c r="B957" s="83"/>
    </row>
    <row r="958" spans="1:2" ht="14.25" x14ac:dyDescent="0.2">
      <c r="A958" s="96"/>
      <c r="B958" s="83"/>
    </row>
    <row r="959" spans="1:2" ht="14.25" x14ac:dyDescent="0.2">
      <c r="A959" s="96"/>
      <c r="B959" s="83"/>
    </row>
    <row r="960" spans="1:2" ht="14.25" x14ac:dyDescent="0.2">
      <c r="A960" s="96"/>
      <c r="B960" s="83"/>
    </row>
    <row r="961" spans="1:2" ht="14.25" x14ac:dyDescent="0.2">
      <c r="A961" s="96"/>
      <c r="B961" s="83"/>
    </row>
    <row r="962" spans="1:2" ht="14.25" x14ac:dyDescent="0.2">
      <c r="A962" s="96"/>
      <c r="B962" s="83"/>
    </row>
    <row r="963" spans="1:2" ht="14.25" x14ac:dyDescent="0.2">
      <c r="A963" s="96"/>
      <c r="B963" s="83"/>
    </row>
    <row r="964" spans="1:2" ht="14.25" x14ac:dyDescent="0.2">
      <c r="A964" s="96"/>
      <c r="B964" s="83"/>
    </row>
    <row r="965" spans="1:2" ht="14.25" x14ac:dyDescent="0.2">
      <c r="A965" s="96"/>
      <c r="B965" s="83"/>
    </row>
    <row r="966" spans="1:2" ht="14.25" x14ac:dyDescent="0.2">
      <c r="A966" s="96"/>
      <c r="B966" s="83"/>
    </row>
    <row r="967" spans="1:2" ht="14.25" x14ac:dyDescent="0.2">
      <c r="A967" s="96"/>
      <c r="B967" s="83"/>
    </row>
    <row r="968" spans="1:2" ht="14.25" x14ac:dyDescent="0.2">
      <c r="A968" s="96"/>
      <c r="B968" s="83"/>
    </row>
    <row r="969" spans="1:2" ht="14.25" x14ac:dyDescent="0.2">
      <c r="A969" s="96"/>
      <c r="B969" s="83"/>
    </row>
    <row r="970" spans="1:2" ht="14.25" x14ac:dyDescent="0.2">
      <c r="A970" s="96"/>
      <c r="B970" s="83"/>
    </row>
    <row r="971" spans="1:2" ht="14.25" x14ac:dyDescent="0.2">
      <c r="A971" s="96"/>
      <c r="B971" s="83"/>
    </row>
    <row r="972" spans="1:2" ht="14.25" x14ac:dyDescent="0.2">
      <c r="A972" s="96"/>
      <c r="B972" s="83"/>
    </row>
    <row r="973" spans="1:2" ht="14.25" x14ac:dyDescent="0.2">
      <c r="A973" s="96"/>
      <c r="B973" s="83"/>
    </row>
    <row r="974" spans="1:2" ht="14.25" x14ac:dyDescent="0.2">
      <c r="A974" s="96"/>
      <c r="B974" s="83"/>
    </row>
    <row r="975" spans="1:2" ht="14.25" x14ac:dyDescent="0.2">
      <c r="A975" s="96"/>
      <c r="B975" s="83"/>
    </row>
    <row r="976" spans="1:2" ht="14.25" x14ac:dyDescent="0.2">
      <c r="A976" s="96"/>
      <c r="B976" s="83"/>
    </row>
    <row r="977" spans="1:2" ht="14.25" x14ac:dyDescent="0.2">
      <c r="A977" s="96"/>
      <c r="B977" s="83"/>
    </row>
    <row r="978" spans="1:2" ht="14.25" x14ac:dyDescent="0.2">
      <c r="A978" s="96"/>
      <c r="B978" s="83"/>
    </row>
    <row r="979" spans="1:2" ht="14.25" x14ac:dyDescent="0.2">
      <c r="A979" s="96"/>
      <c r="B979" s="83"/>
    </row>
    <row r="980" spans="1:2" ht="14.25" x14ac:dyDescent="0.2">
      <c r="A980" s="96"/>
      <c r="B980" s="83"/>
    </row>
    <row r="981" spans="1:2" ht="14.25" x14ac:dyDescent="0.2">
      <c r="A981" s="96"/>
      <c r="B981" s="83"/>
    </row>
    <row r="982" spans="1:2" ht="14.25" x14ac:dyDescent="0.2">
      <c r="A982" s="96"/>
      <c r="B982" s="83"/>
    </row>
    <row r="983" spans="1:2" ht="14.25" x14ac:dyDescent="0.2">
      <c r="A983" s="96"/>
      <c r="B983" s="83"/>
    </row>
    <row r="984" spans="1:2" ht="14.25" x14ac:dyDescent="0.2">
      <c r="A984" s="96"/>
      <c r="B984" s="83"/>
    </row>
    <row r="985" spans="1:2" ht="14.25" x14ac:dyDescent="0.2">
      <c r="A985" s="96"/>
      <c r="B985" s="83"/>
    </row>
    <row r="986" spans="1:2" ht="14.25" x14ac:dyDescent="0.2">
      <c r="A986" s="96"/>
      <c r="B986" s="83"/>
    </row>
    <row r="987" spans="1:2" ht="14.25" x14ac:dyDescent="0.2">
      <c r="A987" s="96"/>
      <c r="B987" s="83"/>
    </row>
    <row r="988" spans="1:2" ht="14.25" x14ac:dyDescent="0.2">
      <c r="A988" s="96"/>
      <c r="B988" s="83"/>
    </row>
    <row r="989" spans="1:2" ht="14.25" x14ac:dyDescent="0.2">
      <c r="A989" s="96"/>
      <c r="B989" s="83"/>
    </row>
    <row r="990" spans="1:2" ht="14.25" x14ac:dyDescent="0.2">
      <c r="A990" s="96"/>
      <c r="B990" s="83"/>
    </row>
    <row r="991" spans="1:2" ht="14.25" x14ac:dyDescent="0.2">
      <c r="A991" s="96"/>
      <c r="B991" s="83"/>
    </row>
    <row r="992" spans="1:2" ht="14.25" x14ac:dyDescent="0.2">
      <c r="A992" s="96"/>
      <c r="B992" s="83"/>
    </row>
    <row r="993" spans="1:2" ht="14.25" x14ac:dyDescent="0.2">
      <c r="A993" s="96"/>
      <c r="B993" s="83"/>
    </row>
    <row r="994" spans="1:2" ht="14.25" x14ac:dyDescent="0.2">
      <c r="A994" s="96"/>
      <c r="B994" s="83"/>
    </row>
    <row r="995" spans="1:2" ht="14.25" x14ac:dyDescent="0.2">
      <c r="A995" s="96"/>
      <c r="B995" s="83"/>
    </row>
    <row r="996" spans="1:2" ht="14.25" x14ac:dyDescent="0.2">
      <c r="A996" s="96"/>
      <c r="B996" s="83"/>
    </row>
    <row r="997" spans="1:2" ht="14.25" x14ac:dyDescent="0.2">
      <c r="A997" s="96"/>
      <c r="B997" s="83"/>
    </row>
    <row r="998" spans="1:2" ht="14.25" x14ac:dyDescent="0.2">
      <c r="A998" s="96"/>
      <c r="B998" s="83"/>
    </row>
    <row r="999" spans="1:2" ht="14.25" x14ac:dyDescent="0.2">
      <c r="A999" s="96"/>
      <c r="B999" s="83"/>
    </row>
    <row r="1000" spans="1:2" ht="14.25" x14ac:dyDescent="0.2">
      <c r="A1000" s="96"/>
      <c r="B1000" s="83"/>
    </row>
    <row r="1001" spans="1:2" ht="14.25" x14ac:dyDescent="0.2">
      <c r="A1001" s="96"/>
      <c r="B1001" s="83"/>
    </row>
    <row r="1002" spans="1:2" ht="14.25" x14ac:dyDescent="0.2">
      <c r="A1002" s="96"/>
      <c r="B1002" s="83"/>
    </row>
    <row r="1003" spans="1:2" ht="14.25" x14ac:dyDescent="0.2">
      <c r="A1003" s="96"/>
      <c r="B1003" s="83"/>
    </row>
    <row r="1004" spans="1:2" ht="14.25" x14ac:dyDescent="0.2">
      <c r="A1004" s="96"/>
      <c r="B1004" s="83"/>
    </row>
    <row r="1005" spans="1:2" ht="14.25" x14ac:dyDescent="0.2">
      <c r="A1005" s="96"/>
      <c r="B1005" s="83"/>
    </row>
    <row r="1006" spans="1:2" ht="14.25" x14ac:dyDescent="0.2">
      <c r="A1006" s="96"/>
      <c r="B1006" s="83"/>
    </row>
    <row r="1007" spans="1:2" ht="14.25" x14ac:dyDescent="0.2">
      <c r="A1007" s="96"/>
      <c r="B1007" s="83"/>
    </row>
    <row r="1008" spans="1:2" ht="14.25" x14ac:dyDescent="0.2">
      <c r="A1008" s="96"/>
      <c r="B1008" s="83"/>
    </row>
    <row r="1009" spans="1:2" ht="14.25" x14ac:dyDescent="0.2">
      <c r="A1009" s="96"/>
      <c r="B1009" s="83"/>
    </row>
    <row r="1010" spans="1:2" ht="14.25" x14ac:dyDescent="0.2">
      <c r="A1010" s="96"/>
      <c r="B1010" s="83"/>
    </row>
    <row r="1011" spans="1:2" ht="14.25" x14ac:dyDescent="0.2">
      <c r="A1011" s="96"/>
      <c r="B1011" s="83"/>
    </row>
    <row r="1012" spans="1:2" ht="14.25" x14ac:dyDescent="0.2">
      <c r="A1012" s="96"/>
      <c r="B1012" s="83"/>
    </row>
    <row r="1013" spans="1:2" ht="14.25" x14ac:dyDescent="0.2">
      <c r="A1013" s="96"/>
      <c r="B1013" s="83"/>
    </row>
    <row r="1014" spans="1:2" ht="14.25" x14ac:dyDescent="0.2">
      <c r="A1014" s="96"/>
      <c r="B1014" s="83"/>
    </row>
    <row r="1015" spans="1:2" ht="14.25" x14ac:dyDescent="0.2">
      <c r="A1015" s="96"/>
      <c r="B1015" s="83"/>
    </row>
    <row r="1016" spans="1:2" ht="14.25" x14ac:dyDescent="0.2">
      <c r="A1016" s="96"/>
      <c r="B1016" s="83"/>
    </row>
    <row r="1017" spans="1:2" ht="14.25" x14ac:dyDescent="0.2">
      <c r="A1017" s="96"/>
      <c r="B1017" s="83"/>
    </row>
    <row r="1018" spans="1:2" ht="14.25" x14ac:dyDescent="0.2">
      <c r="A1018" s="96"/>
      <c r="B1018" s="83"/>
    </row>
    <row r="1019" spans="1:2" ht="14.25" x14ac:dyDescent="0.2">
      <c r="A1019" s="96"/>
      <c r="B1019" s="83"/>
    </row>
    <row r="1020" spans="1:2" ht="14.25" x14ac:dyDescent="0.2">
      <c r="A1020" s="96"/>
      <c r="B1020" s="83"/>
    </row>
    <row r="1021" spans="1:2" ht="14.25" x14ac:dyDescent="0.2">
      <c r="A1021" s="96"/>
      <c r="B1021" s="83"/>
    </row>
    <row r="1022" spans="1:2" ht="14.25" x14ac:dyDescent="0.2">
      <c r="A1022" s="96"/>
      <c r="B1022" s="83"/>
    </row>
    <row r="1023" spans="1:2" ht="14.25" x14ac:dyDescent="0.2">
      <c r="A1023" s="96"/>
      <c r="B1023" s="83"/>
    </row>
    <row r="1024" spans="1:2" ht="14.25" x14ac:dyDescent="0.2">
      <c r="A1024" s="96"/>
      <c r="B1024" s="83"/>
    </row>
    <row r="1025" spans="1:2" ht="14.25" x14ac:dyDescent="0.2">
      <c r="A1025" s="96"/>
      <c r="B1025" s="83"/>
    </row>
    <row r="1026" spans="1:2" ht="14.25" x14ac:dyDescent="0.2">
      <c r="A1026" s="96"/>
      <c r="B1026" s="83"/>
    </row>
    <row r="1027" spans="1:2" ht="14.25" x14ac:dyDescent="0.2">
      <c r="A1027" s="96"/>
      <c r="B1027" s="83"/>
    </row>
    <row r="1028" spans="1:2" ht="14.25" x14ac:dyDescent="0.2">
      <c r="A1028" s="96"/>
      <c r="B1028" s="83"/>
    </row>
    <row r="1029" spans="1:2" ht="14.25" x14ac:dyDescent="0.2">
      <c r="A1029" s="96"/>
      <c r="B1029" s="83"/>
    </row>
    <row r="1030" spans="1:2" ht="14.25" x14ac:dyDescent="0.2">
      <c r="A1030" s="96"/>
      <c r="B1030" s="83"/>
    </row>
    <row r="1031" spans="1:2" ht="14.25" x14ac:dyDescent="0.2">
      <c r="A1031" s="96"/>
      <c r="B1031" s="83"/>
    </row>
    <row r="1032" spans="1:2" ht="14.25" x14ac:dyDescent="0.2">
      <c r="A1032" s="96"/>
      <c r="B1032" s="83"/>
    </row>
    <row r="1033" spans="1:2" ht="14.25" x14ac:dyDescent="0.2">
      <c r="A1033" s="96"/>
      <c r="B1033" s="83"/>
    </row>
    <row r="1034" spans="1:2" ht="14.25" x14ac:dyDescent="0.2">
      <c r="A1034" s="96"/>
      <c r="B1034" s="83"/>
    </row>
    <row r="1035" spans="1:2" ht="14.25" x14ac:dyDescent="0.2">
      <c r="A1035" s="96"/>
      <c r="B1035" s="83"/>
    </row>
    <row r="1036" spans="1:2" ht="14.25" x14ac:dyDescent="0.2">
      <c r="A1036" s="96"/>
      <c r="B1036" s="83"/>
    </row>
    <row r="1037" spans="1:2" ht="14.25" x14ac:dyDescent="0.2">
      <c r="A1037" s="96"/>
      <c r="B1037" s="83"/>
    </row>
    <row r="1038" spans="1:2" ht="14.25" x14ac:dyDescent="0.2">
      <c r="A1038" s="96"/>
      <c r="B1038" s="83"/>
    </row>
    <row r="1039" spans="1:2" ht="14.25" x14ac:dyDescent="0.2">
      <c r="A1039" s="96"/>
      <c r="B1039" s="83"/>
    </row>
    <row r="1040" spans="1:2" ht="14.25" x14ac:dyDescent="0.2">
      <c r="A1040" s="96"/>
      <c r="B1040" s="83"/>
    </row>
    <row r="1041" spans="1:2" ht="14.25" x14ac:dyDescent="0.2">
      <c r="A1041" s="96"/>
      <c r="B1041" s="83"/>
    </row>
    <row r="1042" spans="1:2" ht="14.25" x14ac:dyDescent="0.2">
      <c r="A1042" s="96"/>
      <c r="B1042" s="83"/>
    </row>
    <row r="1043" spans="1:2" ht="14.25" x14ac:dyDescent="0.2">
      <c r="A1043" s="96"/>
      <c r="B1043" s="83"/>
    </row>
    <row r="1044" spans="1:2" ht="14.25" x14ac:dyDescent="0.2">
      <c r="A1044" s="96"/>
      <c r="B1044" s="83"/>
    </row>
    <row r="1045" spans="1:2" ht="14.25" x14ac:dyDescent="0.2">
      <c r="A1045" s="96"/>
      <c r="B1045" s="83"/>
    </row>
    <row r="1046" spans="1:2" ht="14.25" x14ac:dyDescent="0.2">
      <c r="A1046" s="96"/>
      <c r="B1046" s="83"/>
    </row>
    <row r="1047" spans="1:2" ht="14.25" x14ac:dyDescent="0.2">
      <c r="A1047" s="96"/>
      <c r="B1047" s="83"/>
    </row>
    <row r="1048" spans="1:2" ht="14.25" x14ac:dyDescent="0.2">
      <c r="A1048" s="96"/>
      <c r="B1048" s="83"/>
    </row>
    <row r="1049" spans="1:2" ht="14.25" x14ac:dyDescent="0.2">
      <c r="A1049" s="96"/>
      <c r="B1049" s="83"/>
    </row>
    <row r="1050" spans="1:2" ht="14.25" x14ac:dyDescent="0.2">
      <c r="A1050" s="96"/>
      <c r="B1050" s="83"/>
    </row>
    <row r="1051" spans="1:2" ht="14.25" x14ac:dyDescent="0.2">
      <c r="A1051" s="96"/>
      <c r="B1051" s="83"/>
    </row>
    <row r="1052" spans="1:2" ht="14.25" x14ac:dyDescent="0.2">
      <c r="A1052" s="96"/>
      <c r="B1052" s="83"/>
    </row>
    <row r="1053" spans="1:2" ht="14.25" x14ac:dyDescent="0.2">
      <c r="A1053" s="96"/>
      <c r="B1053" s="83"/>
    </row>
    <row r="1054" spans="1:2" ht="14.25" x14ac:dyDescent="0.2">
      <c r="A1054" s="96"/>
      <c r="B1054" s="83"/>
    </row>
    <row r="1055" spans="1:2" ht="14.25" x14ac:dyDescent="0.2">
      <c r="A1055" s="96"/>
      <c r="B1055" s="83"/>
    </row>
    <row r="1056" spans="1:2" ht="14.25" x14ac:dyDescent="0.2">
      <c r="A1056" s="96"/>
      <c r="B1056" s="83"/>
    </row>
    <row r="1057" spans="1:2" ht="14.25" x14ac:dyDescent="0.2">
      <c r="A1057" s="96"/>
      <c r="B1057" s="83"/>
    </row>
    <row r="1058" spans="1:2" ht="14.25" x14ac:dyDescent="0.2">
      <c r="A1058" s="96"/>
      <c r="B1058" s="83"/>
    </row>
    <row r="1059" spans="1:2" ht="14.25" x14ac:dyDescent="0.2">
      <c r="A1059" s="96"/>
      <c r="B1059" s="83"/>
    </row>
    <row r="1060" spans="1:2" ht="14.25" x14ac:dyDescent="0.2">
      <c r="A1060" s="96"/>
      <c r="B1060" s="83"/>
    </row>
    <row r="1061" spans="1:2" ht="14.25" x14ac:dyDescent="0.2">
      <c r="A1061" s="96"/>
      <c r="B1061" s="83"/>
    </row>
    <row r="1062" spans="1:2" ht="14.25" x14ac:dyDescent="0.2">
      <c r="A1062" s="96"/>
      <c r="B1062" s="83"/>
    </row>
    <row r="1063" spans="1:2" ht="14.25" x14ac:dyDescent="0.2">
      <c r="A1063" s="96"/>
      <c r="B1063" s="83"/>
    </row>
    <row r="1064" spans="1:2" ht="14.25" x14ac:dyDescent="0.2">
      <c r="A1064" s="96"/>
      <c r="B1064" s="83"/>
    </row>
    <row r="1065" spans="1:2" ht="14.25" x14ac:dyDescent="0.2">
      <c r="A1065" s="96"/>
      <c r="B1065" s="83"/>
    </row>
    <row r="1066" spans="1:2" ht="14.25" x14ac:dyDescent="0.2">
      <c r="A1066" s="96"/>
      <c r="B1066" s="83"/>
    </row>
    <row r="1067" spans="1:2" ht="14.25" x14ac:dyDescent="0.2">
      <c r="A1067" s="96"/>
      <c r="B1067" s="83"/>
    </row>
    <row r="1068" spans="1:2" ht="14.25" x14ac:dyDescent="0.2">
      <c r="A1068" s="96"/>
      <c r="B1068" s="83"/>
    </row>
    <row r="1069" spans="1:2" ht="14.25" x14ac:dyDescent="0.2">
      <c r="A1069" s="96"/>
      <c r="B1069" s="83"/>
    </row>
    <row r="1070" spans="1:2" ht="14.25" x14ac:dyDescent="0.2">
      <c r="A1070" s="96"/>
      <c r="B1070" s="83"/>
    </row>
    <row r="1071" spans="1:2" ht="14.25" x14ac:dyDescent="0.2">
      <c r="A1071" s="96"/>
      <c r="B1071" s="83"/>
    </row>
    <row r="1072" spans="1:2" ht="14.25" x14ac:dyDescent="0.2">
      <c r="A1072" s="96"/>
      <c r="B1072" s="83"/>
    </row>
    <row r="1073" spans="1:2" ht="14.25" x14ac:dyDescent="0.2">
      <c r="A1073" s="96"/>
      <c r="B1073" s="83"/>
    </row>
    <row r="1074" spans="1:2" ht="14.25" x14ac:dyDescent="0.2">
      <c r="A1074" s="96"/>
      <c r="B1074" s="83"/>
    </row>
    <row r="1075" spans="1:2" ht="14.25" x14ac:dyDescent="0.2">
      <c r="A1075" s="96"/>
      <c r="B1075" s="83"/>
    </row>
    <row r="1076" spans="1:2" ht="14.25" x14ac:dyDescent="0.2">
      <c r="A1076" s="96"/>
      <c r="B1076" s="83"/>
    </row>
    <row r="1077" spans="1:2" ht="14.25" x14ac:dyDescent="0.2">
      <c r="A1077" s="96"/>
      <c r="B1077" s="83"/>
    </row>
    <row r="1078" spans="1:2" ht="14.25" x14ac:dyDescent="0.2">
      <c r="A1078" s="96"/>
      <c r="B1078" s="83"/>
    </row>
    <row r="1079" spans="1:2" ht="14.25" x14ac:dyDescent="0.2">
      <c r="A1079" s="96"/>
      <c r="B1079" s="83"/>
    </row>
    <row r="1080" spans="1:2" ht="14.25" x14ac:dyDescent="0.2">
      <c r="A1080" s="96"/>
      <c r="B1080" s="83"/>
    </row>
    <row r="1081" spans="1:2" ht="14.25" x14ac:dyDescent="0.2">
      <c r="A1081" s="96"/>
      <c r="B1081" s="83"/>
    </row>
    <row r="1082" spans="1:2" ht="14.25" x14ac:dyDescent="0.2">
      <c r="A1082" s="96"/>
      <c r="B1082" s="83"/>
    </row>
    <row r="1083" spans="1:2" ht="14.25" x14ac:dyDescent="0.2">
      <c r="A1083" s="96"/>
      <c r="B1083" s="83"/>
    </row>
    <row r="1084" spans="1:2" ht="14.25" x14ac:dyDescent="0.2">
      <c r="A1084" s="96"/>
      <c r="B1084" s="83"/>
    </row>
    <row r="1085" spans="1:2" ht="14.25" x14ac:dyDescent="0.2">
      <c r="A1085" s="96"/>
      <c r="B1085" s="83"/>
    </row>
    <row r="1086" spans="1:2" ht="14.25" x14ac:dyDescent="0.2">
      <c r="A1086" s="96"/>
      <c r="B1086" s="83"/>
    </row>
    <row r="1087" spans="1:2" ht="14.25" x14ac:dyDescent="0.2">
      <c r="A1087" s="96"/>
      <c r="B1087" s="83"/>
    </row>
    <row r="1088" spans="1:2" ht="14.25" x14ac:dyDescent="0.2">
      <c r="A1088" s="96"/>
      <c r="B1088" s="83"/>
    </row>
    <row r="1089" spans="1:2" ht="14.25" x14ac:dyDescent="0.2">
      <c r="A1089" s="96"/>
      <c r="B1089" s="83"/>
    </row>
    <row r="1090" spans="1:2" ht="14.25" x14ac:dyDescent="0.2">
      <c r="A1090" s="96"/>
      <c r="B1090" s="83"/>
    </row>
    <row r="1091" spans="1:2" ht="14.25" x14ac:dyDescent="0.2">
      <c r="A1091" s="96"/>
      <c r="B1091" s="83"/>
    </row>
    <row r="1092" spans="1:2" ht="14.25" x14ac:dyDescent="0.2">
      <c r="A1092" s="96"/>
      <c r="B1092" s="83"/>
    </row>
    <row r="1093" spans="1:2" ht="14.25" x14ac:dyDescent="0.2">
      <c r="A1093" s="96"/>
      <c r="B1093" s="83"/>
    </row>
    <row r="1094" spans="1:2" ht="14.25" x14ac:dyDescent="0.2">
      <c r="A1094" s="96"/>
      <c r="B1094" s="83"/>
    </row>
    <row r="1095" spans="1:2" ht="14.25" x14ac:dyDescent="0.2">
      <c r="A1095" s="96"/>
      <c r="B1095" s="83"/>
    </row>
    <row r="1096" spans="1:2" ht="14.25" x14ac:dyDescent="0.2">
      <c r="A1096" s="96"/>
      <c r="B1096" s="83"/>
    </row>
    <row r="1097" spans="1:2" ht="14.25" x14ac:dyDescent="0.2">
      <c r="A1097" s="96"/>
      <c r="B1097" s="83"/>
    </row>
    <row r="1098" spans="1:2" ht="14.25" x14ac:dyDescent="0.2">
      <c r="A1098" s="96"/>
      <c r="B1098" s="83"/>
    </row>
    <row r="1099" spans="1:2" ht="14.25" x14ac:dyDescent="0.2">
      <c r="A1099" s="96"/>
      <c r="B1099" s="83"/>
    </row>
    <row r="1100" spans="1:2" ht="14.25" x14ac:dyDescent="0.2">
      <c r="A1100" s="96"/>
      <c r="B1100" s="83"/>
    </row>
    <row r="1101" spans="1:2" ht="14.25" x14ac:dyDescent="0.2">
      <c r="A1101" s="96"/>
      <c r="B1101" s="83"/>
    </row>
    <row r="1102" spans="1:2" ht="14.25" x14ac:dyDescent="0.2">
      <c r="A1102" s="96"/>
      <c r="B1102" s="83"/>
    </row>
    <row r="1103" spans="1:2" ht="14.25" x14ac:dyDescent="0.2">
      <c r="A1103" s="96"/>
      <c r="B1103" s="83"/>
    </row>
    <row r="1104" spans="1:2" ht="14.25" x14ac:dyDescent="0.2">
      <c r="A1104" s="96"/>
      <c r="B1104" s="83"/>
    </row>
    <row r="1105" spans="1:2" ht="14.25" x14ac:dyDescent="0.2">
      <c r="A1105" s="96"/>
      <c r="B1105" s="83"/>
    </row>
    <row r="1106" spans="1:2" ht="14.25" x14ac:dyDescent="0.2">
      <c r="A1106" s="96"/>
      <c r="B1106" s="83"/>
    </row>
    <row r="1107" spans="1:2" ht="14.25" x14ac:dyDescent="0.2">
      <c r="A1107" s="96"/>
      <c r="B1107" s="83"/>
    </row>
    <row r="1108" spans="1:2" ht="14.25" x14ac:dyDescent="0.2">
      <c r="A1108" s="96"/>
      <c r="B1108" s="83"/>
    </row>
    <row r="1109" spans="1:2" ht="14.25" x14ac:dyDescent="0.2">
      <c r="A1109" s="96"/>
      <c r="B1109" s="83"/>
    </row>
    <row r="1110" spans="1:2" ht="14.25" x14ac:dyDescent="0.2">
      <c r="A1110" s="96"/>
      <c r="B1110" s="83"/>
    </row>
    <row r="1111" spans="1:2" ht="14.25" x14ac:dyDescent="0.2">
      <c r="A1111" s="96"/>
      <c r="B1111" s="83"/>
    </row>
    <row r="1112" spans="1:2" ht="14.25" x14ac:dyDescent="0.2">
      <c r="A1112" s="96"/>
      <c r="B1112" s="83"/>
    </row>
    <row r="1113" spans="1:2" ht="14.25" x14ac:dyDescent="0.2">
      <c r="A1113" s="96"/>
      <c r="B1113" s="83"/>
    </row>
    <row r="1114" spans="1:2" ht="14.25" x14ac:dyDescent="0.2">
      <c r="A1114" s="96"/>
      <c r="B1114" s="83"/>
    </row>
    <row r="1115" spans="1:2" ht="14.25" x14ac:dyDescent="0.2">
      <c r="A1115" s="96"/>
      <c r="B1115" s="83"/>
    </row>
    <row r="1116" spans="1:2" ht="14.25" x14ac:dyDescent="0.2">
      <c r="A1116" s="96"/>
      <c r="B1116" s="83"/>
    </row>
    <row r="1117" spans="1:2" ht="14.25" x14ac:dyDescent="0.2">
      <c r="A1117" s="96"/>
      <c r="B1117" s="83"/>
    </row>
    <row r="1118" spans="1:2" ht="14.25" x14ac:dyDescent="0.2">
      <c r="A1118" s="96"/>
      <c r="B1118" s="83"/>
    </row>
    <row r="1119" spans="1:2" ht="14.25" x14ac:dyDescent="0.2">
      <c r="A1119" s="96"/>
      <c r="B1119" s="83"/>
    </row>
    <row r="1120" spans="1:2" ht="14.25" x14ac:dyDescent="0.2">
      <c r="A1120" s="96"/>
      <c r="B1120" s="83"/>
    </row>
    <row r="1121" spans="1:2" ht="14.25" x14ac:dyDescent="0.2">
      <c r="A1121" s="96"/>
      <c r="B1121" s="83"/>
    </row>
    <row r="1122" spans="1:2" ht="14.25" x14ac:dyDescent="0.2">
      <c r="A1122" s="96"/>
      <c r="B1122" s="83"/>
    </row>
    <row r="1123" spans="1:2" ht="14.25" x14ac:dyDescent="0.2">
      <c r="A1123" s="96"/>
      <c r="B1123" s="83"/>
    </row>
    <row r="1124" spans="1:2" ht="14.25" x14ac:dyDescent="0.2">
      <c r="A1124" s="96"/>
      <c r="B1124" s="83"/>
    </row>
    <row r="1125" spans="1:2" ht="14.25" x14ac:dyDescent="0.2">
      <c r="A1125" s="96"/>
      <c r="B1125" s="83"/>
    </row>
    <row r="1126" spans="1:2" ht="14.25" x14ac:dyDescent="0.2">
      <c r="A1126" s="96"/>
      <c r="B1126" s="83"/>
    </row>
    <row r="1127" spans="1:2" ht="14.25" x14ac:dyDescent="0.2">
      <c r="A1127" s="96"/>
      <c r="B1127" s="83"/>
    </row>
    <row r="1128" spans="1:2" ht="14.25" x14ac:dyDescent="0.2">
      <c r="A1128" s="96"/>
      <c r="B1128" s="83"/>
    </row>
    <row r="1129" spans="1:2" ht="14.25" x14ac:dyDescent="0.2">
      <c r="A1129" s="96"/>
      <c r="B1129" s="83"/>
    </row>
    <row r="1130" spans="1:2" ht="14.25" x14ac:dyDescent="0.2">
      <c r="A1130" s="96"/>
      <c r="B1130" s="83"/>
    </row>
    <row r="1131" spans="1:2" ht="14.25" x14ac:dyDescent="0.2">
      <c r="A1131" s="96"/>
      <c r="B1131" s="83"/>
    </row>
    <row r="1132" spans="1:2" ht="14.25" x14ac:dyDescent="0.2">
      <c r="A1132" s="96"/>
      <c r="B1132" s="83"/>
    </row>
    <row r="1133" spans="1:2" ht="14.25" x14ac:dyDescent="0.2">
      <c r="A1133" s="96"/>
      <c r="B1133" s="83"/>
    </row>
    <row r="1134" spans="1:2" ht="14.25" x14ac:dyDescent="0.2">
      <c r="A1134" s="96"/>
      <c r="B1134" s="83"/>
    </row>
    <row r="1135" spans="1:2" ht="14.25" x14ac:dyDescent="0.2">
      <c r="A1135" s="96"/>
      <c r="B1135" s="83"/>
    </row>
    <row r="1136" spans="1:2" ht="14.25" x14ac:dyDescent="0.2">
      <c r="A1136" s="96"/>
      <c r="B1136" s="83"/>
    </row>
    <row r="1137" spans="1:2" ht="14.25" x14ac:dyDescent="0.2">
      <c r="A1137" s="96"/>
      <c r="B1137" s="83"/>
    </row>
    <row r="1138" spans="1:2" ht="14.25" x14ac:dyDescent="0.2">
      <c r="A1138" s="96"/>
      <c r="B1138" s="83"/>
    </row>
    <row r="1139" spans="1:2" ht="14.25" x14ac:dyDescent="0.2">
      <c r="A1139" s="96"/>
      <c r="B1139" s="83"/>
    </row>
    <row r="1140" spans="1:2" ht="14.25" x14ac:dyDescent="0.2">
      <c r="A1140" s="96"/>
      <c r="B1140" s="83"/>
    </row>
    <row r="1141" spans="1:2" ht="14.25" x14ac:dyDescent="0.2">
      <c r="A1141" s="96"/>
      <c r="B1141" s="83"/>
    </row>
    <row r="1142" spans="1:2" ht="14.25" x14ac:dyDescent="0.2">
      <c r="A1142" s="96"/>
      <c r="B1142" s="83"/>
    </row>
    <row r="1143" spans="1:2" ht="14.25" x14ac:dyDescent="0.2">
      <c r="A1143" s="96"/>
      <c r="B1143" s="83"/>
    </row>
    <row r="1144" spans="1:2" ht="14.25" x14ac:dyDescent="0.2">
      <c r="A1144" s="96"/>
      <c r="B1144" s="83"/>
    </row>
    <row r="1145" spans="1:2" ht="14.25" x14ac:dyDescent="0.2">
      <c r="A1145" s="96"/>
      <c r="B1145" s="83"/>
    </row>
    <row r="1146" spans="1:2" ht="14.25" x14ac:dyDescent="0.2">
      <c r="A1146" s="96"/>
      <c r="B1146" s="83"/>
    </row>
    <row r="1147" spans="1:2" ht="14.25" x14ac:dyDescent="0.2">
      <c r="A1147" s="96"/>
      <c r="B1147" s="83"/>
    </row>
    <row r="1148" spans="1:2" ht="14.25" x14ac:dyDescent="0.2">
      <c r="A1148" s="96"/>
      <c r="B1148" s="83"/>
    </row>
    <row r="1149" spans="1:2" ht="14.25" x14ac:dyDescent="0.2">
      <c r="A1149" s="96"/>
      <c r="B1149" s="83"/>
    </row>
    <row r="1150" spans="1:2" ht="14.25" x14ac:dyDescent="0.2">
      <c r="A1150" s="96"/>
      <c r="B1150" s="83"/>
    </row>
    <row r="1151" spans="1:2" ht="14.25" x14ac:dyDescent="0.2">
      <c r="A1151" s="96"/>
      <c r="B1151" s="83"/>
    </row>
    <row r="1152" spans="1:2" ht="14.25" x14ac:dyDescent="0.2">
      <c r="A1152" s="96"/>
      <c r="B1152" s="83"/>
    </row>
    <row r="1153" spans="1:2" ht="14.25" x14ac:dyDescent="0.2">
      <c r="A1153" s="96"/>
      <c r="B1153" s="83"/>
    </row>
    <row r="1154" spans="1:2" ht="14.25" x14ac:dyDescent="0.2">
      <c r="A1154" s="96"/>
      <c r="B1154" s="83"/>
    </row>
    <row r="1155" spans="1:2" ht="14.25" x14ac:dyDescent="0.2">
      <c r="A1155" s="96"/>
      <c r="B1155" s="83"/>
    </row>
    <row r="1156" spans="1:2" ht="14.25" x14ac:dyDescent="0.2">
      <c r="A1156" s="96"/>
      <c r="B1156" s="83"/>
    </row>
    <row r="1157" spans="1:2" ht="14.25" x14ac:dyDescent="0.2">
      <c r="A1157" s="96"/>
      <c r="B1157" s="83"/>
    </row>
    <row r="1158" spans="1:2" ht="14.25" x14ac:dyDescent="0.2">
      <c r="A1158" s="96"/>
      <c r="B1158" s="83"/>
    </row>
    <row r="1159" spans="1:2" ht="14.25" x14ac:dyDescent="0.2">
      <c r="A1159" s="96"/>
      <c r="B1159" s="83"/>
    </row>
    <row r="1160" spans="1:2" ht="14.25" x14ac:dyDescent="0.2">
      <c r="A1160" s="96"/>
      <c r="B1160" s="83"/>
    </row>
    <row r="1161" spans="1:2" ht="14.25" x14ac:dyDescent="0.2">
      <c r="A1161" s="96"/>
      <c r="B1161" s="83"/>
    </row>
    <row r="1162" spans="1:2" ht="14.25" x14ac:dyDescent="0.2">
      <c r="A1162" s="96"/>
      <c r="B1162" s="83"/>
    </row>
    <row r="1163" spans="1:2" ht="14.25" x14ac:dyDescent="0.2">
      <c r="A1163" s="96"/>
      <c r="B1163" s="83"/>
    </row>
    <row r="1164" spans="1:2" ht="14.25" x14ac:dyDescent="0.2">
      <c r="A1164" s="96"/>
      <c r="B1164" s="83"/>
    </row>
    <row r="1165" spans="1:2" ht="14.25" x14ac:dyDescent="0.2">
      <c r="A1165" s="96"/>
      <c r="B1165" s="83"/>
    </row>
    <row r="1166" spans="1:2" ht="14.25" x14ac:dyDescent="0.2">
      <c r="A1166" s="96"/>
      <c r="B1166" s="83"/>
    </row>
    <row r="1167" spans="1:2" ht="14.25" x14ac:dyDescent="0.2">
      <c r="A1167" s="96"/>
      <c r="B1167" s="83"/>
    </row>
    <row r="1168" spans="1:2" ht="14.25" x14ac:dyDescent="0.2">
      <c r="A1168" s="96"/>
      <c r="B1168" s="83"/>
    </row>
    <row r="1169" spans="1:2" ht="14.25" x14ac:dyDescent="0.2">
      <c r="A1169" s="96"/>
      <c r="B1169" s="83"/>
    </row>
    <row r="1170" spans="1:2" ht="14.25" x14ac:dyDescent="0.2">
      <c r="A1170" s="96"/>
      <c r="B1170" s="83"/>
    </row>
    <row r="1171" spans="1:2" ht="14.25" x14ac:dyDescent="0.2">
      <c r="A1171" s="96"/>
      <c r="B1171" s="83"/>
    </row>
    <row r="1172" spans="1:2" ht="14.25" x14ac:dyDescent="0.2">
      <c r="A1172" s="96"/>
      <c r="B1172" s="83"/>
    </row>
    <row r="1173" spans="1:2" ht="14.25" x14ac:dyDescent="0.2">
      <c r="A1173" s="96"/>
      <c r="B1173" s="83"/>
    </row>
    <row r="1174" spans="1:2" ht="14.25" x14ac:dyDescent="0.2">
      <c r="A1174" s="96"/>
      <c r="B1174" s="83"/>
    </row>
    <row r="1175" spans="1:2" ht="14.25" x14ac:dyDescent="0.2">
      <c r="A1175" s="96"/>
      <c r="B1175" s="83"/>
    </row>
    <row r="1176" spans="1:2" ht="14.25" x14ac:dyDescent="0.2">
      <c r="A1176" s="96"/>
      <c r="B1176" s="83"/>
    </row>
    <row r="1177" spans="1:2" ht="14.25" x14ac:dyDescent="0.2">
      <c r="A1177" s="96"/>
      <c r="B1177" s="83"/>
    </row>
    <row r="1178" spans="1:2" ht="14.25" x14ac:dyDescent="0.2">
      <c r="A1178" s="96"/>
      <c r="B1178" s="83"/>
    </row>
    <row r="1179" spans="1:2" ht="14.25" x14ac:dyDescent="0.2">
      <c r="A1179" s="96"/>
      <c r="B1179" s="83"/>
    </row>
    <row r="1180" spans="1:2" ht="14.25" x14ac:dyDescent="0.2">
      <c r="A1180" s="96"/>
      <c r="B1180" s="83"/>
    </row>
    <row r="1181" spans="1:2" ht="14.25" x14ac:dyDescent="0.2">
      <c r="A1181" s="96"/>
      <c r="B1181" s="83"/>
    </row>
    <row r="1182" spans="1:2" ht="14.25" x14ac:dyDescent="0.2">
      <c r="A1182" s="96"/>
      <c r="B1182" s="83"/>
    </row>
    <row r="1183" spans="1:2" ht="14.25" x14ac:dyDescent="0.2">
      <c r="A1183" s="96"/>
      <c r="B1183" s="83"/>
    </row>
    <row r="1184" spans="1:2" ht="14.25" x14ac:dyDescent="0.2">
      <c r="A1184" s="96"/>
      <c r="B1184" s="83"/>
    </row>
    <row r="1185" spans="1:2" ht="14.25" x14ac:dyDescent="0.2">
      <c r="A1185" s="96"/>
      <c r="B1185" s="83"/>
    </row>
    <row r="1186" spans="1:2" ht="14.25" x14ac:dyDescent="0.2">
      <c r="A1186" s="96"/>
      <c r="B1186" s="83"/>
    </row>
    <row r="1187" spans="1:2" ht="14.25" x14ac:dyDescent="0.2">
      <c r="A1187" s="96"/>
      <c r="B1187" s="83"/>
    </row>
    <row r="1188" spans="1:2" ht="14.25" x14ac:dyDescent="0.2">
      <c r="A1188" s="96"/>
      <c r="B1188" s="83"/>
    </row>
    <row r="1189" spans="1:2" ht="14.25" x14ac:dyDescent="0.2">
      <c r="A1189" s="96"/>
      <c r="B1189" s="83"/>
    </row>
    <row r="1190" spans="1:2" ht="14.25" x14ac:dyDescent="0.2">
      <c r="A1190" s="96"/>
      <c r="B1190" s="83"/>
    </row>
    <row r="1191" spans="1:2" ht="14.25" x14ac:dyDescent="0.2">
      <c r="A1191" s="96"/>
      <c r="B1191" s="83"/>
    </row>
    <row r="1192" spans="1:2" ht="14.25" x14ac:dyDescent="0.2">
      <c r="A1192" s="96"/>
      <c r="B1192" s="83"/>
    </row>
    <row r="1193" spans="1:2" ht="14.25" x14ac:dyDescent="0.2">
      <c r="A1193" s="96"/>
      <c r="B1193" s="83"/>
    </row>
    <row r="1194" spans="1:2" ht="14.25" x14ac:dyDescent="0.2">
      <c r="A1194" s="96"/>
      <c r="B1194" s="83"/>
    </row>
    <row r="1195" spans="1:2" ht="14.25" x14ac:dyDescent="0.2">
      <c r="A1195" s="96"/>
      <c r="B1195" s="83"/>
    </row>
    <row r="1196" spans="1:2" ht="14.25" x14ac:dyDescent="0.2">
      <c r="A1196" s="96"/>
      <c r="B1196" s="83"/>
    </row>
    <row r="1197" spans="1:2" ht="14.25" x14ac:dyDescent="0.2">
      <c r="A1197" s="96"/>
      <c r="B1197" s="83"/>
    </row>
    <row r="1198" spans="1:2" ht="14.25" x14ac:dyDescent="0.2">
      <c r="A1198" s="96"/>
      <c r="B1198" s="83"/>
    </row>
    <row r="1199" spans="1:2" ht="14.25" x14ac:dyDescent="0.2">
      <c r="A1199" s="96"/>
      <c r="B1199" s="83"/>
    </row>
    <row r="1200" spans="1:2" ht="14.25" x14ac:dyDescent="0.2">
      <c r="A1200" s="96"/>
      <c r="B1200" s="83"/>
    </row>
    <row r="1201" spans="1:2" ht="14.25" x14ac:dyDescent="0.2">
      <c r="A1201" s="96"/>
      <c r="B1201" s="83"/>
    </row>
    <row r="1202" spans="1:2" ht="14.25" x14ac:dyDescent="0.2">
      <c r="A1202" s="96"/>
      <c r="B1202" s="83"/>
    </row>
    <row r="1203" spans="1:2" ht="14.25" x14ac:dyDescent="0.2">
      <c r="A1203" s="96"/>
      <c r="B1203" s="83"/>
    </row>
    <row r="1204" spans="1:2" ht="14.25" x14ac:dyDescent="0.2">
      <c r="A1204" s="96"/>
      <c r="B1204" s="83"/>
    </row>
    <row r="1205" spans="1:2" ht="14.25" x14ac:dyDescent="0.2">
      <c r="A1205" s="96"/>
      <c r="B1205" s="83"/>
    </row>
    <row r="1206" spans="1:2" ht="14.25" x14ac:dyDescent="0.2">
      <c r="A1206" s="96"/>
      <c r="B1206" s="83"/>
    </row>
    <row r="1207" spans="1:2" ht="14.25" x14ac:dyDescent="0.2">
      <c r="A1207" s="96"/>
      <c r="B1207" s="83"/>
    </row>
    <row r="1208" spans="1:2" ht="14.25" x14ac:dyDescent="0.2">
      <c r="A1208" s="96"/>
      <c r="B1208" s="83"/>
    </row>
    <row r="1209" spans="1:2" ht="14.25" x14ac:dyDescent="0.2">
      <c r="A1209" s="96"/>
      <c r="B1209" s="83"/>
    </row>
    <row r="1210" spans="1:2" ht="14.25" x14ac:dyDescent="0.2">
      <c r="A1210" s="96"/>
      <c r="B1210" s="83"/>
    </row>
    <row r="1211" spans="1:2" ht="14.25" x14ac:dyDescent="0.2">
      <c r="A1211" s="96"/>
      <c r="B1211" s="83"/>
    </row>
    <row r="1212" spans="1:2" ht="14.25" x14ac:dyDescent="0.2">
      <c r="A1212" s="96"/>
      <c r="B1212" s="83"/>
    </row>
    <row r="1213" spans="1:2" ht="14.25" x14ac:dyDescent="0.2">
      <c r="A1213" s="96"/>
      <c r="B1213" s="83"/>
    </row>
    <row r="1214" spans="1:2" ht="14.25" x14ac:dyDescent="0.2">
      <c r="A1214" s="96"/>
      <c r="B1214" s="83"/>
    </row>
    <row r="1215" spans="1:2" ht="14.25" x14ac:dyDescent="0.2">
      <c r="A1215" s="96"/>
      <c r="B1215" s="83"/>
    </row>
    <row r="1216" spans="1:2" ht="14.25" x14ac:dyDescent="0.2">
      <c r="A1216" s="96"/>
      <c r="B1216" s="83"/>
    </row>
    <row r="1217" spans="1:2" ht="14.25" x14ac:dyDescent="0.2">
      <c r="A1217" s="96"/>
      <c r="B1217" s="83"/>
    </row>
    <row r="1218" spans="1:2" ht="14.25" x14ac:dyDescent="0.2">
      <c r="A1218" s="96"/>
      <c r="B1218" s="83"/>
    </row>
    <row r="1219" spans="1:2" ht="14.25" x14ac:dyDescent="0.2">
      <c r="A1219" s="96"/>
      <c r="B1219" s="83"/>
    </row>
    <row r="1220" spans="1:2" ht="14.25" x14ac:dyDescent="0.2">
      <c r="A1220" s="96"/>
      <c r="B1220" s="83"/>
    </row>
    <row r="1221" spans="1:2" ht="14.25" x14ac:dyDescent="0.2">
      <c r="A1221" s="96"/>
      <c r="B1221" s="83"/>
    </row>
    <row r="1222" spans="1:2" ht="14.25" x14ac:dyDescent="0.2">
      <c r="A1222" s="96"/>
      <c r="B1222" s="83"/>
    </row>
    <row r="1223" spans="1:2" ht="14.25" x14ac:dyDescent="0.2">
      <c r="A1223" s="96"/>
      <c r="B1223" s="83"/>
    </row>
    <row r="1224" spans="1:2" ht="14.25" x14ac:dyDescent="0.2">
      <c r="A1224" s="96"/>
      <c r="B1224" s="83"/>
    </row>
    <row r="1225" spans="1:2" ht="14.25" x14ac:dyDescent="0.2">
      <c r="A1225" s="96"/>
      <c r="B1225" s="83"/>
    </row>
    <row r="1226" spans="1:2" ht="14.25" x14ac:dyDescent="0.2">
      <c r="A1226" s="96"/>
      <c r="B1226" s="83"/>
    </row>
    <row r="1227" spans="1:2" ht="14.25" x14ac:dyDescent="0.2">
      <c r="A1227" s="96"/>
      <c r="B1227" s="83"/>
    </row>
    <row r="1228" spans="1:2" ht="14.25" x14ac:dyDescent="0.2">
      <c r="A1228" s="96"/>
      <c r="B1228" s="83"/>
    </row>
    <row r="1229" spans="1:2" ht="14.25" x14ac:dyDescent="0.2">
      <c r="A1229" s="96"/>
      <c r="B1229" s="83"/>
    </row>
    <row r="1230" spans="1:2" ht="14.25" x14ac:dyDescent="0.2">
      <c r="A1230" s="96"/>
      <c r="B1230" s="83"/>
    </row>
    <row r="1231" spans="1:2" ht="14.25" x14ac:dyDescent="0.2">
      <c r="A1231" s="96"/>
      <c r="B1231" s="83"/>
    </row>
    <row r="1232" spans="1:2" ht="14.25" x14ac:dyDescent="0.2">
      <c r="A1232" s="96"/>
      <c r="B1232" s="83"/>
    </row>
    <row r="1233" spans="1:2" ht="14.25" x14ac:dyDescent="0.2">
      <c r="A1233" s="96"/>
      <c r="B1233" s="83"/>
    </row>
    <row r="1234" spans="1:2" ht="14.25" x14ac:dyDescent="0.2">
      <c r="A1234" s="96"/>
      <c r="B1234" s="83"/>
    </row>
    <row r="1235" spans="1:2" ht="14.25" x14ac:dyDescent="0.2">
      <c r="A1235" s="96"/>
      <c r="B1235" s="83"/>
    </row>
    <row r="1236" spans="1:2" ht="14.25" x14ac:dyDescent="0.2">
      <c r="A1236" s="96"/>
      <c r="B1236" s="83"/>
    </row>
    <row r="1237" spans="1:2" ht="14.25" x14ac:dyDescent="0.2">
      <c r="A1237" s="96"/>
      <c r="B1237" s="83"/>
    </row>
    <row r="1238" spans="1:2" ht="14.25" x14ac:dyDescent="0.2">
      <c r="A1238" s="96"/>
      <c r="B1238" s="83"/>
    </row>
    <row r="1239" spans="1:2" ht="14.25" x14ac:dyDescent="0.2">
      <c r="A1239" s="96"/>
      <c r="B1239" s="83"/>
    </row>
    <row r="1240" spans="1:2" ht="14.25" x14ac:dyDescent="0.2">
      <c r="A1240" s="96"/>
      <c r="B1240" s="83"/>
    </row>
    <row r="1241" spans="1:2" ht="14.25" x14ac:dyDescent="0.2">
      <c r="A1241" s="96"/>
      <c r="B1241" s="83"/>
    </row>
    <row r="1242" spans="1:2" ht="14.25" x14ac:dyDescent="0.2">
      <c r="A1242" s="96"/>
      <c r="B1242" s="83"/>
    </row>
    <row r="1243" spans="1:2" ht="14.25" x14ac:dyDescent="0.2">
      <c r="A1243" s="96"/>
      <c r="B1243" s="83"/>
    </row>
    <row r="1244" spans="1:2" ht="14.25" x14ac:dyDescent="0.2">
      <c r="A1244" s="96"/>
      <c r="B1244" s="83"/>
    </row>
    <row r="1245" spans="1:2" ht="14.25" x14ac:dyDescent="0.2">
      <c r="A1245" s="96"/>
      <c r="B1245" s="83"/>
    </row>
    <row r="1246" spans="1:2" ht="14.25" x14ac:dyDescent="0.2">
      <c r="A1246" s="96"/>
      <c r="B1246" s="83"/>
    </row>
    <row r="1247" spans="1:2" ht="14.25" x14ac:dyDescent="0.2">
      <c r="A1247" s="96"/>
      <c r="B1247" s="83"/>
    </row>
    <row r="1248" spans="1:2" ht="14.25" x14ac:dyDescent="0.2">
      <c r="A1248" s="96"/>
      <c r="B1248" s="83"/>
    </row>
    <row r="1249" spans="1:2" ht="14.25" x14ac:dyDescent="0.2">
      <c r="A1249" s="96"/>
      <c r="B1249" s="83"/>
    </row>
    <row r="1250" spans="1:2" ht="14.25" x14ac:dyDescent="0.2">
      <c r="A1250" s="96"/>
      <c r="B1250" s="83"/>
    </row>
    <row r="1251" spans="1:2" ht="14.25" x14ac:dyDescent="0.2">
      <c r="A1251" s="96"/>
      <c r="B1251" s="83"/>
    </row>
    <row r="1252" spans="1:2" ht="14.25" x14ac:dyDescent="0.2">
      <c r="A1252" s="96"/>
      <c r="B1252" s="83"/>
    </row>
    <row r="1253" spans="1:2" ht="14.25" x14ac:dyDescent="0.2">
      <c r="A1253" s="96"/>
      <c r="B1253" s="83"/>
    </row>
    <row r="1254" spans="1:2" ht="14.25" x14ac:dyDescent="0.2">
      <c r="A1254" s="96"/>
      <c r="B1254" s="83"/>
    </row>
    <row r="1255" spans="1:2" ht="14.25" x14ac:dyDescent="0.2">
      <c r="A1255" s="96"/>
      <c r="B1255" s="83"/>
    </row>
    <row r="1256" spans="1:2" ht="14.25" x14ac:dyDescent="0.2">
      <c r="A1256" s="96"/>
      <c r="B1256" s="83"/>
    </row>
    <row r="1257" spans="1:2" ht="14.25" x14ac:dyDescent="0.2">
      <c r="A1257" s="96"/>
      <c r="B1257" s="83"/>
    </row>
    <row r="1258" spans="1:2" ht="14.25" x14ac:dyDescent="0.2">
      <c r="A1258" s="96"/>
      <c r="B1258" s="83"/>
    </row>
    <row r="1259" spans="1:2" ht="14.25" x14ac:dyDescent="0.2">
      <c r="A1259" s="96"/>
      <c r="B1259" s="83"/>
    </row>
    <row r="1260" spans="1:2" ht="14.25" x14ac:dyDescent="0.2">
      <c r="A1260" s="96"/>
      <c r="B1260" s="83"/>
    </row>
    <row r="1261" spans="1:2" ht="14.25" x14ac:dyDescent="0.2">
      <c r="A1261" s="96"/>
      <c r="B1261" s="83"/>
    </row>
    <row r="1262" spans="1:2" ht="14.25" x14ac:dyDescent="0.2">
      <c r="A1262" s="96"/>
      <c r="B1262" s="83"/>
    </row>
    <row r="1263" spans="1:2" ht="14.25" x14ac:dyDescent="0.2">
      <c r="A1263" s="96"/>
      <c r="B1263" s="83"/>
    </row>
    <row r="1264" spans="1:2" ht="14.25" x14ac:dyDescent="0.2">
      <c r="A1264" s="96"/>
      <c r="B1264" s="83"/>
    </row>
    <row r="1265" spans="1:2" ht="14.25" x14ac:dyDescent="0.2">
      <c r="A1265" s="96"/>
      <c r="B1265" s="83"/>
    </row>
    <row r="1266" spans="1:2" ht="14.25" x14ac:dyDescent="0.2">
      <c r="A1266" s="96"/>
      <c r="B1266" s="83"/>
    </row>
    <row r="1267" spans="1:2" ht="14.25" x14ac:dyDescent="0.2">
      <c r="A1267" s="96"/>
      <c r="B1267" s="83"/>
    </row>
    <row r="1268" spans="1:2" ht="14.25" x14ac:dyDescent="0.2">
      <c r="A1268" s="96"/>
      <c r="B1268" s="83"/>
    </row>
    <row r="1269" spans="1:2" ht="14.25" x14ac:dyDescent="0.2">
      <c r="A1269" s="96"/>
      <c r="B1269" s="83"/>
    </row>
    <row r="1270" spans="1:2" ht="14.25" x14ac:dyDescent="0.2">
      <c r="A1270" s="96"/>
      <c r="B1270" s="83"/>
    </row>
    <row r="1271" spans="1:2" ht="14.25" x14ac:dyDescent="0.2">
      <c r="A1271" s="96"/>
      <c r="B1271" s="83"/>
    </row>
    <row r="1272" spans="1:2" ht="14.25" x14ac:dyDescent="0.2">
      <c r="A1272" s="96"/>
      <c r="B1272" s="83"/>
    </row>
    <row r="1273" spans="1:2" ht="14.25" x14ac:dyDescent="0.2">
      <c r="A1273" s="96"/>
      <c r="B1273" s="83"/>
    </row>
    <row r="1274" spans="1:2" ht="14.25" x14ac:dyDescent="0.2">
      <c r="A1274" s="96"/>
      <c r="B1274" s="83"/>
    </row>
    <row r="1275" spans="1:2" ht="14.25" x14ac:dyDescent="0.2">
      <c r="A1275" s="96"/>
      <c r="B1275" s="83"/>
    </row>
    <row r="1276" spans="1:2" ht="14.25" x14ac:dyDescent="0.2">
      <c r="A1276" s="96"/>
      <c r="B1276" s="83"/>
    </row>
    <row r="1277" spans="1:2" ht="14.25" x14ac:dyDescent="0.2">
      <c r="A1277" s="96"/>
      <c r="B1277" s="83"/>
    </row>
    <row r="1278" spans="1:2" ht="14.25" x14ac:dyDescent="0.2">
      <c r="A1278" s="96"/>
      <c r="B1278" s="83"/>
    </row>
    <row r="1279" spans="1:2" ht="14.25" x14ac:dyDescent="0.2">
      <c r="A1279" s="96"/>
      <c r="B1279" s="83"/>
    </row>
    <row r="1280" spans="1:2" ht="14.25" x14ac:dyDescent="0.2">
      <c r="A1280" s="96"/>
      <c r="B1280" s="83"/>
    </row>
    <row r="1281" spans="1:2" ht="14.25" x14ac:dyDescent="0.2">
      <c r="A1281" s="96"/>
      <c r="B1281" s="83"/>
    </row>
    <row r="1282" spans="1:2" ht="14.25" x14ac:dyDescent="0.2">
      <c r="A1282" s="96"/>
      <c r="B1282" s="83"/>
    </row>
    <row r="1283" spans="1:2" ht="14.25" x14ac:dyDescent="0.2">
      <c r="A1283" s="96"/>
      <c r="B1283" s="83"/>
    </row>
    <row r="1284" spans="1:2" ht="14.25" x14ac:dyDescent="0.2">
      <c r="A1284" s="96"/>
      <c r="B1284" s="83"/>
    </row>
    <row r="1285" spans="1:2" ht="14.25" x14ac:dyDescent="0.2">
      <c r="A1285" s="96"/>
      <c r="B1285" s="83"/>
    </row>
    <row r="1286" spans="1:2" ht="14.25" x14ac:dyDescent="0.2">
      <c r="A1286" s="96"/>
      <c r="B1286" s="83"/>
    </row>
    <row r="1287" spans="1:2" ht="14.25" x14ac:dyDescent="0.2">
      <c r="A1287" s="96"/>
      <c r="B1287" s="83"/>
    </row>
    <row r="1288" spans="1:2" ht="14.25" x14ac:dyDescent="0.2">
      <c r="A1288" s="96"/>
      <c r="B1288" s="83"/>
    </row>
    <row r="1289" spans="1:2" ht="14.25" x14ac:dyDescent="0.2">
      <c r="A1289" s="96"/>
      <c r="B1289" s="83"/>
    </row>
    <row r="1290" spans="1:2" ht="14.25" x14ac:dyDescent="0.2">
      <c r="A1290" s="96"/>
      <c r="B1290" s="83"/>
    </row>
    <row r="1291" spans="1:2" ht="14.25" x14ac:dyDescent="0.2">
      <c r="A1291" s="96"/>
      <c r="B1291" s="83"/>
    </row>
    <row r="1292" spans="1:2" ht="14.25" x14ac:dyDescent="0.2">
      <c r="A1292" s="96"/>
      <c r="B1292" s="83"/>
    </row>
    <row r="1293" spans="1:2" ht="14.25" x14ac:dyDescent="0.2">
      <c r="A1293" s="96"/>
      <c r="B1293" s="83"/>
    </row>
    <row r="1294" spans="1:2" ht="14.25" x14ac:dyDescent="0.2">
      <c r="A1294" s="96"/>
      <c r="B1294" s="83"/>
    </row>
    <row r="1295" spans="1:2" ht="14.25" x14ac:dyDescent="0.2">
      <c r="A1295" s="96"/>
      <c r="B1295" s="83"/>
    </row>
    <row r="1296" spans="1:2" ht="14.25" x14ac:dyDescent="0.2">
      <c r="A1296" s="96"/>
      <c r="B1296" s="83"/>
    </row>
    <row r="1297" spans="1:2" ht="14.25" x14ac:dyDescent="0.2">
      <c r="A1297" s="96"/>
      <c r="B1297" s="83"/>
    </row>
    <row r="1298" spans="1:2" ht="14.25" x14ac:dyDescent="0.2">
      <c r="A1298" s="96"/>
      <c r="B1298" s="83"/>
    </row>
    <row r="1299" spans="1:2" ht="14.25" x14ac:dyDescent="0.2">
      <c r="A1299" s="96"/>
      <c r="B1299" s="83"/>
    </row>
    <row r="1300" spans="1:2" ht="14.25" x14ac:dyDescent="0.2">
      <c r="A1300" s="96"/>
      <c r="B1300" s="83"/>
    </row>
    <row r="1301" spans="1:2" ht="14.25" x14ac:dyDescent="0.2">
      <c r="A1301" s="96"/>
      <c r="B1301" s="83"/>
    </row>
    <row r="1302" spans="1:2" ht="14.25" x14ac:dyDescent="0.2">
      <c r="A1302" s="96"/>
      <c r="B1302" s="83"/>
    </row>
    <row r="1303" spans="1:2" ht="14.25" x14ac:dyDescent="0.2">
      <c r="A1303" s="96"/>
      <c r="B1303" s="83"/>
    </row>
    <row r="1304" spans="1:2" ht="14.25" x14ac:dyDescent="0.2">
      <c r="A1304" s="96"/>
      <c r="B1304" s="83"/>
    </row>
    <row r="1305" spans="1:2" ht="14.25" x14ac:dyDescent="0.2">
      <c r="A1305" s="96"/>
      <c r="B1305" s="83"/>
    </row>
    <row r="1306" spans="1:2" ht="14.25" x14ac:dyDescent="0.2">
      <c r="A1306" s="96"/>
      <c r="B1306" s="83"/>
    </row>
    <row r="1307" spans="1:2" ht="14.25" x14ac:dyDescent="0.2">
      <c r="A1307" s="96"/>
      <c r="B1307" s="83"/>
    </row>
    <row r="1308" spans="1:2" ht="14.25" x14ac:dyDescent="0.2">
      <c r="A1308" s="96"/>
      <c r="B1308" s="83"/>
    </row>
    <row r="1309" spans="1:2" ht="14.25" x14ac:dyDescent="0.2">
      <c r="A1309" s="96"/>
      <c r="B1309" s="83"/>
    </row>
    <row r="1310" spans="1:2" ht="14.25" x14ac:dyDescent="0.2">
      <c r="A1310" s="96"/>
      <c r="B1310" s="83"/>
    </row>
    <row r="1311" spans="1:2" ht="14.25" x14ac:dyDescent="0.2">
      <c r="A1311" s="96"/>
      <c r="B1311" s="83"/>
    </row>
    <row r="1312" spans="1:2" ht="14.25" x14ac:dyDescent="0.2">
      <c r="A1312" s="96"/>
      <c r="B1312" s="83"/>
    </row>
    <row r="1313" spans="1:2" ht="14.25" x14ac:dyDescent="0.2">
      <c r="A1313" s="96"/>
      <c r="B1313" s="83"/>
    </row>
    <row r="1314" spans="1:2" ht="14.25" x14ac:dyDescent="0.2">
      <c r="A1314" s="96"/>
      <c r="B1314" s="83"/>
    </row>
    <row r="1315" spans="1:2" ht="14.25" x14ac:dyDescent="0.2">
      <c r="A1315" s="96"/>
      <c r="B1315" s="83"/>
    </row>
    <row r="1316" spans="1:2" ht="14.25" x14ac:dyDescent="0.2">
      <c r="A1316" s="96"/>
      <c r="B1316" s="83"/>
    </row>
    <row r="1317" spans="1:2" ht="14.25" x14ac:dyDescent="0.2">
      <c r="A1317" s="96"/>
      <c r="B1317" s="83"/>
    </row>
    <row r="1318" spans="1:2" ht="14.25" x14ac:dyDescent="0.2">
      <c r="A1318" s="96"/>
      <c r="B1318" s="83"/>
    </row>
    <row r="1319" spans="1:2" ht="14.25" x14ac:dyDescent="0.2">
      <c r="A1319" s="96"/>
      <c r="B1319" s="83"/>
    </row>
    <row r="1320" spans="1:2" ht="14.25" x14ac:dyDescent="0.2">
      <c r="A1320" s="96"/>
      <c r="B1320" s="83"/>
    </row>
    <row r="1321" spans="1:2" ht="14.25" x14ac:dyDescent="0.2">
      <c r="A1321" s="96"/>
      <c r="B1321" s="83"/>
    </row>
    <row r="1322" spans="1:2" ht="14.25" x14ac:dyDescent="0.2">
      <c r="A1322" s="96"/>
      <c r="B1322" s="83"/>
    </row>
    <row r="1323" spans="1:2" ht="14.25" x14ac:dyDescent="0.2">
      <c r="A1323" s="96"/>
      <c r="B1323" s="83"/>
    </row>
    <row r="1324" spans="1:2" ht="14.25" x14ac:dyDescent="0.2">
      <c r="A1324" s="96"/>
      <c r="B1324" s="83"/>
    </row>
    <row r="1325" spans="1:2" ht="14.25" x14ac:dyDescent="0.2">
      <c r="A1325" s="96"/>
      <c r="B1325" s="83"/>
    </row>
    <row r="1326" spans="1:2" ht="14.25" x14ac:dyDescent="0.2">
      <c r="A1326" s="96"/>
      <c r="B1326" s="83"/>
    </row>
    <row r="1327" spans="1:2" ht="14.25" x14ac:dyDescent="0.2">
      <c r="A1327" s="96"/>
      <c r="B1327" s="83"/>
    </row>
    <row r="1328" spans="1:2" ht="14.25" x14ac:dyDescent="0.2">
      <c r="A1328" s="96"/>
      <c r="B1328" s="83"/>
    </row>
    <row r="1329" spans="1:2" ht="14.25" x14ac:dyDescent="0.2">
      <c r="A1329" s="96"/>
      <c r="B1329" s="83"/>
    </row>
    <row r="1330" spans="1:2" ht="14.25" x14ac:dyDescent="0.2">
      <c r="A1330" s="96"/>
      <c r="B1330" s="83"/>
    </row>
    <row r="1331" spans="1:2" ht="14.25" x14ac:dyDescent="0.2">
      <c r="A1331" s="96"/>
      <c r="B1331" s="83"/>
    </row>
    <row r="1332" spans="1:2" ht="14.25" x14ac:dyDescent="0.2">
      <c r="A1332" s="96"/>
      <c r="B1332" s="83"/>
    </row>
    <row r="1333" spans="1:2" ht="14.25" x14ac:dyDescent="0.2">
      <c r="A1333" s="96"/>
      <c r="B1333" s="83"/>
    </row>
    <row r="1334" spans="1:2" ht="14.25" x14ac:dyDescent="0.2">
      <c r="A1334" s="96"/>
      <c r="B1334" s="83"/>
    </row>
    <row r="1335" spans="1:2" ht="14.25" x14ac:dyDescent="0.2">
      <c r="A1335" s="96"/>
      <c r="B1335" s="83"/>
    </row>
    <row r="1336" spans="1:2" ht="14.25" x14ac:dyDescent="0.2">
      <c r="A1336" s="96"/>
      <c r="B1336" s="83"/>
    </row>
    <row r="1337" spans="1:2" ht="14.25" x14ac:dyDescent="0.2">
      <c r="A1337" s="96"/>
      <c r="B1337" s="83"/>
    </row>
    <row r="1338" spans="1:2" ht="14.25" x14ac:dyDescent="0.2">
      <c r="A1338" s="96"/>
      <c r="B1338" s="83"/>
    </row>
    <row r="1339" spans="1:2" ht="14.25" x14ac:dyDescent="0.2">
      <c r="A1339" s="96"/>
      <c r="B1339" s="83"/>
    </row>
    <row r="1340" spans="1:2" ht="14.25" x14ac:dyDescent="0.2">
      <c r="A1340" s="96"/>
      <c r="B1340" s="83"/>
    </row>
    <row r="1341" spans="1:2" ht="14.25" x14ac:dyDescent="0.2">
      <c r="A1341" s="96"/>
      <c r="B1341" s="83"/>
    </row>
    <row r="1342" spans="1:2" ht="14.25" x14ac:dyDescent="0.2">
      <c r="A1342" s="96"/>
      <c r="B1342" s="83"/>
    </row>
    <row r="1343" spans="1:2" ht="14.25" x14ac:dyDescent="0.2">
      <c r="A1343" s="96"/>
      <c r="B1343" s="83"/>
    </row>
    <row r="1344" spans="1:2" ht="14.25" x14ac:dyDescent="0.2">
      <c r="A1344" s="96"/>
      <c r="B1344" s="83"/>
    </row>
    <row r="1345" spans="1:2" ht="14.25" x14ac:dyDescent="0.2">
      <c r="A1345" s="96"/>
      <c r="B1345" s="83"/>
    </row>
    <row r="1346" spans="1:2" ht="14.25" x14ac:dyDescent="0.2">
      <c r="A1346" s="96"/>
      <c r="B1346" s="83"/>
    </row>
    <row r="1347" spans="1:2" ht="14.25" x14ac:dyDescent="0.2">
      <c r="A1347" s="96"/>
      <c r="B1347" s="83"/>
    </row>
    <row r="1348" spans="1:2" ht="14.25" x14ac:dyDescent="0.2">
      <c r="A1348" s="96"/>
      <c r="B1348" s="83"/>
    </row>
    <row r="1349" spans="1:2" ht="14.25" x14ac:dyDescent="0.2">
      <c r="A1349" s="96"/>
      <c r="B1349" s="83"/>
    </row>
    <row r="1350" spans="1:2" ht="14.25" x14ac:dyDescent="0.2">
      <c r="A1350" s="96"/>
      <c r="B1350" s="83"/>
    </row>
    <row r="1351" spans="1:2" ht="14.25" x14ac:dyDescent="0.2">
      <c r="A1351" s="96"/>
      <c r="B1351" s="83"/>
    </row>
    <row r="1352" spans="1:2" ht="14.25" x14ac:dyDescent="0.2">
      <c r="A1352" s="96"/>
      <c r="B1352" s="83"/>
    </row>
    <row r="1353" spans="1:2" ht="14.25" x14ac:dyDescent="0.2">
      <c r="A1353" s="96"/>
      <c r="B1353" s="83"/>
    </row>
    <row r="1354" spans="1:2" ht="14.25" x14ac:dyDescent="0.2">
      <c r="A1354" s="96"/>
      <c r="B1354" s="83"/>
    </row>
    <row r="1355" spans="1:2" ht="14.25" x14ac:dyDescent="0.2">
      <c r="A1355" s="96"/>
      <c r="B1355" s="83"/>
    </row>
    <row r="1356" spans="1:2" ht="14.25" x14ac:dyDescent="0.2">
      <c r="A1356" s="96"/>
      <c r="B1356" s="83"/>
    </row>
    <row r="1357" spans="1:2" ht="14.25" x14ac:dyDescent="0.2">
      <c r="A1357" s="96"/>
      <c r="B1357" s="83"/>
    </row>
    <row r="1358" spans="1:2" ht="14.25" x14ac:dyDescent="0.2">
      <c r="A1358" s="96"/>
      <c r="B1358" s="83"/>
    </row>
    <row r="1359" spans="1:2" ht="14.25" x14ac:dyDescent="0.2">
      <c r="A1359" s="96"/>
      <c r="B1359" s="83"/>
    </row>
    <row r="1360" spans="1:2" ht="14.25" x14ac:dyDescent="0.2">
      <c r="A1360" s="96"/>
      <c r="B1360" s="83"/>
    </row>
    <row r="1361" spans="1:2" ht="14.25" x14ac:dyDescent="0.2">
      <c r="A1361" s="96"/>
      <c r="B1361" s="83"/>
    </row>
    <row r="1362" spans="1:2" ht="14.25" x14ac:dyDescent="0.2">
      <c r="A1362" s="96"/>
      <c r="B1362" s="83"/>
    </row>
    <row r="1363" spans="1:2" ht="14.25" x14ac:dyDescent="0.2">
      <c r="A1363" s="96"/>
      <c r="B1363" s="83"/>
    </row>
    <row r="1364" spans="1:2" ht="14.25" x14ac:dyDescent="0.2">
      <c r="A1364" s="96"/>
      <c r="B1364" s="83"/>
    </row>
    <row r="1365" spans="1:2" ht="14.25" x14ac:dyDescent="0.2">
      <c r="A1365" s="96"/>
      <c r="B1365" s="83"/>
    </row>
    <row r="1366" spans="1:2" ht="14.25" x14ac:dyDescent="0.2">
      <c r="A1366" s="96"/>
      <c r="B1366" s="83"/>
    </row>
    <row r="1367" spans="1:2" ht="14.25" x14ac:dyDescent="0.2">
      <c r="A1367" s="96"/>
      <c r="B1367" s="83"/>
    </row>
    <row r="1368" spans="1:2" ht="14.25" x14ac:dyDescent="0.2">
      <c r="A1368" s="96"/>
      <c r="B1368" s="83"/>
    </row>
    <row r="1369" spans="1:2" ht="14.25" x14ac:dyDescent="0.2">
      <c r="A1369" s="96"/>
      <c r="B1369" s="83"/>
    </row>
    <row r="1370" spans="1:2" ht="14.25" x14ac:dyDescent="0.2">
      <c r="A1370" s="96"/>
      <c r="B1370" s="83"/>
    </row>
    <row r="1371" spans="1:2" ht="14.25" x14ac:dyDescent="0.2">
      <c r="A1371" s="96"/>
      <c r="B1371" s="83"/>
    </row>
    <row r="1372" spans="1:2" ht="14.25" x14ac:dyDescent="0.2">
      <c r="A1372" s="96"/>
      <c r="B1372" s="83"/>
    </row>
    <row r="1373" spans="1:2" ht="14.25" x14ac:dyDescent="0.2">
      <c r="A1373" s="96"/>
      <c r="B1373" s="83"/>
    </row>
    <row r="1374" spans="1:2" ht="14.25" x14ac:dyDescent="0.2">
      <c r="A1374" s="96"/>
      <c r="B1374" s="83"/>
    </row>
    <row r="1375" spans="1:2" ht="14.25" x14ac:dyDescent="0.2">
      <c r="A1375" s="96"/>
      <c r="B1375" s="83"/>
    </row>
    <row r="1376" spans="1:2" ht="14.25" x14ac:dyDescent="0.2">
      <c r="A1376" s="96"/>
      <c r="B1376" s="83"/>
    </row>
    <row r="1377" spans="1:2" ht="14.25" x14ac:dyDescent="0.2">
      <c r="A1377" s="96"/>
      <c r="B1377" s="83"/>
    </row>
    <row r="1378" spans="1:2" ht="14.25" x14ac:dyDescent="0.2">
      <c r="A1378" s="96"/>
      <c r="B1378" s="83"/>
    </row>
    <row r="1379" spans="1:2" ht="14.25" x14ac:dyDescent="0.2">
      <c r="A1379" s="96"/>
      <c r="B1379" s="83"/>
    </row>
    <row r="1380" spans="1:2" ht="14.25" x14ac:dyDescent="0.2">
      <c r="A1380" s="96"/>
      <c r="B1380" s="83"/>
    </row>
    <row r="1381" spans="1:2" ht="14.25" x14ac:dyDescent="0.2">
      <c r="A1381" s="96"/>
      <c r="B1381" s="83"/>
    </row>
    <row r="1382" spans="1:2" ht="14.25" x14ac:dyDescent="0.2">
      <c r="A1382" s="96"/>
      <c r="B1382" s="83"/>
    </row>
    <row r="1383" spans="1:2" ht="14.25" x14ac:dyDescent="0.2">
      <c r="A1383" s="96"/>
      <c r="B1383" s="83"/>
    </row>
    <row r="1384" spans="1:2" ht="14.25" x14ac:dyDescent="0.2">
      <c r="A1384" s="96"/>
      <c r="B1384" s="83"/>
    </row>
    <row r="1385" spans="1:2" ht="14.25" x14ac:dyDescent="0.2">
      <c r="A1385" s="96"/>
      <c r="B1385" s="83"/>
    </row>
    <row r="1386" spans="1:2" ht="14.25" x14ac:dyDescent="0.2">
      <c r="A1386" s="96"/>
      <c r="B1386" s="83"/>
    </row>
    <row r="1387" spans="1:2" ht="14.25" x14ac:dyDescent="0.2">
      <c r="A1387" s="96"/>
      <c r="B1387" s="83"/>
    </row>
    <row r="1388" spans="1:2" ht="14.25" x14ac:dyDescent="0.2">
      <c r="A1388" s="96"/>
      <c r="B1388" s="83"/>
    </row>
    <row r="1389" spans="1:2" ht="14.25" x14ac:dyDescent="0.2">
      <c r="A1389" s="96"/>
      <c r="B1389" s="83"/>
    </row>
    <row r="1390" spans="1:2" ht="14.25" x14ac:dyDescent="0.2">
      <c r="A1390" s="96"/>
      <c r="B1390" s="83"/>
    </row>
    <row r="1391" spans="1:2" ht="14.25" x14ac:dyDescent="0.2">
      <c r="A1391" s="96"/>
      <c r="B1391" s="83"/>
    </row>
    <row r="1392" spans="1:2" ht="14.25" x14ac:dyDescent="0.2">
      <c r="A1392" s="96"/>
      <c r="B1392" s="83"/>
    </row>
    <row r="1393" spans="1:2" ht="14.25" x14ac:dyDescent="0.2">
      <c r="A1393" s="96"/>
      <c r="B1393" s="83"/>
    </row>
    <row r="1394" spans="1:2" ht="14.25" x14ac:dyDescent="0.2">
      <c r="A1394" s="96"/>
      <c r="B1394" s="83"/>
    </row>
    <row r="1395" spans="1:2" ht="14.25" x14ac:dyDescent="0.2">
      <c r="A1395" s="96"/>
      <c r="B1395" s="83"/>
    </row>
    <row r="1396" spans="1:2" ht="14.25" x14ac:dyDescent="0.2">
      <c r="A1396" s="96"/>
      <c r="B1396" s="83"/>
    </row>
    <row r="1397" spans="1:2" ht="14.25" x14ac:dyDescent="0.2">
      <c r="A1397" s="96"/>
      <c r="B1397" s="83"/>
    </row>
    <row r="1398" spans="1:2" ht="14.25" x14ac:dyDescent="0.2">
      <c r="A1398" s="96"/>
      <c r="B1398" s="83"/>
    </row>
    <row r="1399" spans="1:2" ht="14.25" x14ac:dyDescent="0.2">
      <c r="A1399" s="96"/>
      <c r="B1399" s="83"/>
    </row>
    <row r="1400" spans="1:2" ht="14.25" x14ac:dyDescent="0.2">
      <c r="A1400" s="96"/>
      <c r="B1400" s="83"/>
    </row>
    <row r="1401" spans="1:2" ht="14.25" x14ac:dyDescent="0.2">
      <c r="A1401" s="96"/>
      <c r="B1401" s="83"/>
    </row>
    <row r="1402" spans="1:2" ht="14.25" x14ac:dyDescent="0.2">
      <c r="A1402" s="96"/>
      <c r="B1402" s="83"/>
    </row>
    <row r="1403" spans="1:2" ht="14.25" x14ac:dyDescent="0.2">
      <c r="A1403" s="96"/>
      <c r="B1403" s="83"/>
    </row>
    <row r="1404" spans="1:2" ht="14.25" x14ac:dyDescent="0.2">
      <c r="A1404" s="96"/>
      <c r="B1404" s="83"/>
    </row>
    <row r="1405" spans="1:2" ht="14.25" x14ac:dyDescent="0.2">
      <c r="A1405" s="96"/>
      <c r="B1405" s="83"/>
    </row>
    <row r="1406" spans="1:2" ht="14.25" x14ac:dyDescent="0.2">
      <c r="A1406" s="96"/>
      <c r="B1406" s="83"/>
    </row>
    <row r="1407" spans="1:2" ht="14.25" x14ac:dyDescent="0.2">
      <c r="A1407" s="96"/>
      <c r="B1407" s="83"/>
    </row>
    <row r="1408" spans="1:2" ht="14.25" x14ac:dyDescent="0.2">
      <c r="A1408" s="96"/>
      <c r="B1408" s="83"/>
    </row>
    <row r="1409" spans="1:2" ht="14.25" x14ac:dyDescent="0.2">
      <c r="A1409" s="96"/>
      <c r="B1409" s="83"/>
    </row>
    <row r="1410" spans="1:2" ht="14.25" x14ac:dyDescent="0.2">
      <c r="A1410" s="96"/>
      <c r="B1410" s="83"/>
    </row>
    <row r="1411" spans="1:2" ht="14.25" x14ac:dyDescent="0.2">
      <c r="A1411" s="96"/>
      <c r="B1411" s="83"/>
    </row>
    <row r="1412" spans="1:2" ht="14.25" x14ac:dyDescent="0.2">
      <c r="A1412" s="96"/>
      <c r="B1412" s="83"/>
    </row>
    <row r="1413" spans="1:2" ht="14.25" x14ac:dyDescent="0.2">
      <c r="A1413" s="96"/>
      <c r="B1413" s="83"/>
    </row>
    <row r="1414" spans="1:2" ht="14.25" x14ac:dyDescent="0.2">
      <c r="A1414" s="96"/>
      <c r="B1414" s="83"/>
    </row>
    <row r="1415" spans="1:2" ht="14.25" x14ac:dyDescent="0.2">
      <c r="A1415" s="96"/>
      <c r="B1415" s="83"/>
    </row>
    <row r="1416" spans="1:2" ht="14.25" x14ac:dyDescent="0.2">
      <c r="A1416" s="96"/>
      <c r="B1416" s="83"/>
    </row>
    <row r="1417" spans="1:2" ht="14.25" x14ac:dyDescent="0.2">
      <c r="A1417" s="96"/>
      <c r="B1417" s="83"/>
    </row>
    <row r="1418" spans="1:2" ht="14.25" x14ac:dyDescent="0.2">
      <c r="A1418" s="96"/>
      <c r="B1418" s="83"/>
    </row>
    <row r="1419" spans="1:2" ht="14.25" x14ac:dyDescent="0.2">
      <c r="A1419" s="96"/>
      <c r="B1419" s="83"/>
    </row>
    <row r="1420" spans="1:2" ht="14.25" x14ac:dyDescent="0.2">
      <c r="A1420" s="96"/>
      <c r="B1420" s="83"/>
    </row>
    <row r="1421" spans="1:2" ht="14.25" x14ac:dyDescent="0.2">
      <c r="A1421" s="96"/>
      <c r="B1421" s="83"/>
    </row>
    <row r="1422" spans="1:2" ht="14.25" x14ac:dyDescent="0.2">
      <c r="A1422" s="96"/>
      <c r="B1422" s="83"/>
    </row>
    <row r="1423" spans="1:2" ht="14.25" x14ac:dyDescent="0.2">
      <c r="A1423" s="96"/>
      <c r="B1423" s="83"/>
    </row>
    <row r="1424" spans="1:2" ht="14.25" x14ac:dyDescent="0.2">
      <c r="A1424" s="96"/>
      <c r="B1424" s="83"/>
    </row>
    <row r="1425" spans="1:2" ht="14.25" x14ac:dyDescent="0.2">
      <c r="A1425" s="96"/>
      <c r="B1425" s="83"/>
    </row>
    <row r="1426" spans="1:2" ht="14.25" x14ac:dyDescent="0.2">
      <c r="A1426" s="96"/>
      <c r="B1426" s="83"/>
    </row>
    <row r="1427" spans="1:2" ht="14.25" x14ac:dyDescent="0.2">
      <c r="A1427" s="96"/>
      <c r="B1427" s="83"/>
    </row>
    <row r="1428" spans="1:2" ht="14.25" x14ac:dyDescent="0.2">
      <c r="A1428" s="96"/>
      <c r="B1428" s="83"/>
    </row>
    <row r="1429" spans="1:2" ht="14.25" x14ac:dyDescent="0.2">
      <c r="A1429" s="96"/>
      <c r="B1429" s="83"/>
    </row>
    <row r="1430" spans="1:2" ht="14.25" x14ac:dyDescent="0.2">
      <c r="A1430" s="96"/>
      <c r="B1430" s="83"/>
    </row>
    <row r="1431" spans="1:2" ht="14.25" x14ac:dyDescent="0.2">
      <c r="A1431" s="96"/>
      <c r="B1431" s="83"/>
    </row>
    <row r="1432" spans="1:2" ht="14.25" x14ac:dyDescent="0.2">
      <c r="A1432" s="96"/>
      <c r="B1432" s="83"/>
    </row>
    <row r="1433" spans="1:2" ht="14.25" x14ac:dyDescent="0.2">
      <c r="A1433" s="96"/>
      <c r="B1433" s="83"/>
    </row>
    <row r="1434" spans="1:2" ht="14.25" x14ac:dyDescent="0.2">
      <c r="A1434" s="96"/>
      <c r="B1434" s="83"/>
    </row>
    <row r="1435" spans="1:2" ht="14.25" x14ac:dyDescent="0.2">
      <c r="A1435" s="96"/>
      <c r="B1435" s="83"/>
    </row>
    <row r="1436" spans="1:2" ht="14.25" x14ac:dyDescent="0.2">
      <c r="A1436" s="96"/>
      <c r="B1436" s="83"/>
    </row>
    <row r="1437" spans="1:2" ht="14.25" x14ac:dyDescent="0.2">
      <c r="A1437" s="96"/>
      <c r="B1437" s="83"/>
    </row>
    <row r="1438" spans="1:2" ht="14.25" x14ac:dyDescent="0.2">
      <c r="A1438" s="96"/>
      <c r="B1438" s="83"/>
    </row>
    <row r="1439" spans="1:2" ht="14.25" x14ac:dyDescent="0.2">
      <c r="A1439" s="96"/>
      <c r="B1439" s="83"/>
    </row>
    <row r="1440" spans="1:2" ht="14.25" x14ac:dyDescent="0.2">
      <c r="A1440" s="96"/>
      <c r="B1440" s="83"/>
    </row>
    <row r="1441" spans="1:2" ht="14.25" x14ac:dyDescent="0.2">
      <c r="A1441" s="96"/>
      <c r="B1441" s="83"/>
    </row>
    <row r="1442" spans="1:2" ht="14.25" x14ac:dyDescent="0.2">
      <c r="A1442" s="96"/>
      <c r="B1442" s="83"/>
    </row>
    <row r="1443" spans="1:2" ht="14.25" x14ac:dyDescent="0.2">
      <c r="A1443" s="96"/>
      <c r="B1443" s="83"/>
    </row>
    <row r="1444" spans="1:2" ht="14.25" x14ac:dyDescent="0.2">
      <c r="A1444" s="96"/>
      <c r="B1444" s="83"/>
    </row>
    <row r="1445" spans="1:2" ht="14.25" x14ac:dyDescent="0.2">
      <c r="A1445" s="96"/>
      <c r="B1445" s="83"/>
    </row>
    <row r="1446" spans="1:2" ht="14.25" x14ac:dyDescent="0.2">
      <c r="A1446" s="96"/>
      <c r="B1446" s="83"/>
    </row>
    <row r="1447" spans="1:2" ht="14.25" x14ac:dyDescent="0.2">
      <c r="A1447" s="96"/>
      <c r="B1447" s="83"/>
    </row>
    <row r="1448" spans="1:2" ht="14.25" x14ac:dyDescent="0.2">
      <c r="A1448" s="96"/>
      <c r="B1448" s="83"/>
    </row>
    <row r="1449" spans="1:2" ht="14.25" x14ac:dyDescent="0.2">
      <c r="A1449" s="96"/>
      <c r="B1449" s="83"/>
    </row>
    <row r="1450" spans="1:2" ht="14.25" x14ac:dyDescent="0.2">
      <c r="A1450" s="96"/>
      <c r="B1450" s="83"/>
    </row>
    <row r="1451" spans="1:2" ht="14.25" x14ac:dyDescent="0.2">
      <c r="A1451" s="96"/>
      <c r="B1451" s="83"/>
    </row>
    <row r="1452" spans="1:2" ht="14.25" x14ac:dyDescent="0.2">
      <c r="A1452" s="96"/>
      <c r="B1452" s="83"/>
    </row>
    <row r="1453" spans="1:2" ht="14.25" x14ac:dyDescent="0.2">
      <c r="A1453" s="96"/>
      <c r="B1453" s="83"/>
    </row>
    <row r="1454" spans="1:2" ht="14.25" x14ac:dyDescent="0.2">
      <c r="A1454" s="96"/>
      <c r="B1454" s="83"/>
    </row>
    <row r="1455" spans="1:2" ht="14.25" x14ac:dyDescent="0.2">
      <c r="A1455" s="96"/>
      <c r="B1455" s="83"/>
    </row>
    <row r="1456" spans="1:2" ht="14.25" x14ac:dyDescent="0.2">
      <c r="A1456" s="96"/>
      <c r="B1456" s="83"/>
    </row>
    <row r="1457" spans="1:2" ht="14.25" x14ac:dyDescent="0.2">
      <c r="A1457" s="96"/>
      <c r="B1457" s="83"/>
    </row>
    <row r="1458" spans="1:2" ht="14.25" x14ac:dyDescent="0.2">
      <c r="A1458" s="96"/>
      <c r="B1458" s="83"/>
    </row>
    <row r="1459" spans="1:2" ht="14.25" x14ac:dyDescent="0.2">
      <c r="A1459" s="96"/>
      <c r="B1459" s="83"/>
    </row>
    <row r="1460" spans="1:2" ht="14.25" x14ac:dyDescent="0.2">
      <c r="A1460" s="96"/>
      <c r="B1460" s="83"/>
    </row>
    <row r="1461" spans="1:2" ht="14.25" x14ac:dyDescent="0.2">
      <c r="A1461" s="96"/>
      <c r="B1461" s="83"/>
    </row>
    <row r="1462" spans="1:2" ht="14.25" x14ac:dyDescent="0.2">
      <c r="A1462" s="96"/>
      <c r="B1462" s="83"/>
    </row>
    <row r="1463" spans="1:2" ht="14.25" x14ac:dyDescent="0.2">
      <c r="A1463" s="96"/>
      <c r="B1463" s="83"/>
    </row>
    <row r="1464" spans="1:2" ht="14.25" x14ac:dyDescent="0.2">
      <c r="A1464" s="96"/>
      <c r="B1464" s="83"/>
    </row>
    <row r="1465" spans="1:2" ht="14.25" x14ac:dyDescent="0.2">
      <c r="A1465" s="96"/>
      <c r="B1465" s="83"/>
    </row>
    <row r="1466" spans="1:2" ht="14.25" x14ac:dyDescent="0.2">
      <c r="A1466" s="96"/>
      <c r="B1466" s="83"/>
    </row>
    <row r="1467" spans="1:2" ht="14.25" x14ac:dyDescent="0.2">
      <c r="A1467" s="96"/>
      <c r="B1467" s="83"/>
    </row>
    <row r="1468" spans="1:2" ht="14.25" x14ac:dyDescent="0.2">
      <c r="A1468" s="96"/>
      <c r="B1468" s="83"/>
    </row>
    <row r="1469" spans="1:2" ht="14.25" x14ac:dyDescent="0.2">
      <c r="A1469" s="96"/>
      <c r="B1469" s="83"/>
    </row>
    <row r="1470" spans="1:2" ht="14.25" x14ac:dyDescent="0.2">
      <c r="A1470" s="96"/>
      <c r="B1470" s="83"/>
    </row>
    <row r="1471" spans="1:2" ht="14.25" x14ac:dyDescent="0.2">
      <c r="A1471" s="96"/>
      <c r="B1471" s="83"/>
    </row>
    <row r="1472" spans="1:2" ht="14.25" x14ac:dyDescent="0.2">
      <c r="A1472" s="96"/>
      <c r="B1472" s="83"/>
    </row>
    <row r="1473" spans="1:2" ht="14.25" x14ac:dyDescent="0.2">
      <c r="A1473" s="96"/>
      <c r="B1473" s="83"/>
    </row>
    <row r="1474" spans="1:2" ht="14.25" x14ac:dyDescent="0.2">
      <c r="A1474" s="96"/>
      <c r="B1474" s="83"/>
    </row>
    <row r="1475" spans="1:2" ht="14.25" x14ac:dyDescent="0.2">
      <c r="A1475" s="96"/>
      <c r="B1475" s="83"/>
    </row>
    <row r="1476" spans="1:2" ht="14.25" x14ac:dyDescent="0.2">
      <c r="A1476" s="96"/>
      <c r="B1476" s="83"/>
    </row>
    <row r="1477" spans="1:2" ht="14.25" x14ac:dyDescent="0.2">
      <c r="A1477" s="96"/>
      <c r="B1477" s="83"/>
    </row>
    <row r="1478" spans="1:2" ht="14.25" x14ac:dyDescent="0.2">
      <c r="A1478" s="96"/>
      <c r="B1478" s="83"/>
    </row>
    <row r="1479" spans="1:2" ht="14.25" x14ac:dyDescent="0.2">
      <c r="A1479" s="96"/>
      <c r="B1479" s="83"/>
    </row>
    <row r="1480" spans="1:2" ht="14.25" x14ac:dyDescent="0.2">
      <c r="A1480" s="96"/>
      <c r="B1480" s="83"/>
    </row>
    <row r="1481" spans="1:2" ht="14.25" x14ac:dyDescent="0.2">
      <c r="A1481" s="96"/>
      <c r="B1481" s="83"/>
    </row>
    <row r="1482" spans="1:2" ht="14.25" x14ac:dyDescent="0.2">
      <c r="A1482" s="96"/>
      <c r="B1482" s="83"/>
    </row>
    <row r="1483" spans="1:2" ht="14.25" x14ac:dyDescent="0.2">
      <c r="A1483" s="96"/>
      <c r="B1483" s="83"/>
    </row>
    <row r="1484" spans="1:2" ht="14.25" x14ac:dyDescent="0.2">
      <c r="A1484" s="96"/>
      <c r="B1484" s="83"/>
    </row>
    <row r="1485" spans="1:2" ht="14.25" x14ac:dyDescent="0.2">
      <c r="A1485" s="96"/>
      <c r="B1485" s="83"/>
    </row>
    <row r="1486" spans="1:2" ht="14.25" x14ac:dyDescent="0.2">
      <c r="A1486" s="96"/>
      <c r="B1486" s="83"/>
    </row>
    <row r="1487" spans="1:2" ht="14.25" x14ac:dyDescent="0.2">
      <c r="A1487" s="96"/>
      <c r="B1487" s="83"/>
    </row>
    <row r="1488" spans="1:2" ht="14.25" x14ac:dyDescent="0.2">
      <c r="A1488" s="96"/>
      <c r="B1488" s="83"/>
    </row>
    <row r="1489" spans="1:2" ht="14.25" x14ac:dyDescent="0.2">
      <c r="A1489" s="96"/>
      <c r="B1489" s="83"/>
    </row>
    <row r="1490" spans="1:2" ht="14.25" x14ac:dyDescent="0.2">
      <c r="A1490" s="96"/>
      <c r="B1490" s="83"/>
    </row>
    <row r="1491" spans="1:2" ht="14.25" x14ac:dyDescent="0.2">
      <c r="A1491" s="96"/>
      <c r="B1491" s="83"/>
    </row>
    <row r="1492" spans="1:2" ht="14.25" x14ac:dyDescent="0.2">
      <c r="A1492" s="96"/>
      <c r="B1492" s="83"/>
    </row>
    <row r="1493" spans="1:2" ht="14.25" x14ac:dyDescent="0.2">
      <c r="A1493" s="96"/>
      <c r="B1493" s="83"/>
    </row>
    <row r="1494" spans="1:2" ht="14.25" x14ac:dyDescent="0.2">
      <c r="A1494" s="96"/>
      <c r="B1494" s="83"/>
    </row>
    <row r="1495" spans="1:2" ht="14.25" x14ac:dyDescent="0.2">
      <c r="A1495" s="96"/>
      <c r="B1495" s="83"/>
    </row>
    <row r="1496" spans="1:2" ht="14.25" x14ac:dyDescent="0.2">
      <c r="A1496" s="96"/>
      <c r="B1496" s="83"/>
    </row>
    <row r="1497" spans="1:2" ht="14.25" x14ac:dyDescent="0.2">
      <c r="A1497" s="96"/>
      <c r="B1497" s="83"/>
    </row>
    <row r="1498" spans="1:2" ht="14.25" x14ac:dyDescent="0.2">
      <c r="A1498" s="96"/>
      <c r="B1498" s="83"/>
    </row>
    <row r="1499" spans="1:2" ht="14.25" x14ac:dyDescent="0.2">
      <c r="A1499" s="96"/>
      <c r="B1499" s="83"/>
    </row>
    <row r="1500" spans="1:2" ht="14.25" x14ac:dyDescent="0.2">
      <c r="A1500" s="96"/>
      <c r="B1500" s="83"/>
    </row>
    <row r="1501" spans="1:2" ht="14.25" x14ac:dyDescent="0.2">
      <c r="A1501" s="96"/>
      <c r="B1501" s="83"/>
    </row>
    <row r="1502" spans="1:2" ht="14.25" x14ac:dyDescent="0.2">
      <c r="A1502" s="96"/>
      <c r="B1502" s="83"/>
    </row>
    <row r="1503" spans="1:2" ht="14.25" x14ac:dyDescent="0.2">
      <c r="A1503" s="96"/>
      <c r="B1503" s="83"/>
    </row>
    <row r="1504" spans="1:2" ht="14.25" x14ac:dyDescent="0.2">
      <c r="A1504" s="96"/>
      <c r="B1504" s="83"/>
    </row>
    <row r="1505" spans="1:2" ht="14.25" x14ac:dyDescent="0.2">
      <c r="A1505" s="96"/>
      <c r="B1505" s="83"/>
    </row>
    <row r="1506" spans="1:2" ht="14.25" x14ac:dyDescent="0.2">
      <c r="A1506" s="96"/>
      <c r="B1506" s="83"/>
    </row>
    <row r="1507" spans="1:2" ht="14.25" x14ac:dyDescent="0.2">
      <c r="A1507" s="96"/>
      <c r="B1507" s="83"/>
    </row>
    <row r="1508" spans="1:2" ht="14.25" x14ac:dyDescent="0.2">
      <c r="A1508" s="96"/>
      <c r="B1508" s="83"/>
    </row>
    <row r="1509" spans="1:2" ht="14.25" x14ac:dyDescent="0.2">
      <c r="A1509" s="96"/>
      <c r="B1509" s="83"/>
    </row>
    <row r="1510" spans="1:2" ht="14.25" x14ac:dyDescent="0.2">
      <c r="A1510" s="96"/>
      <c r="B1510" s="83"/>
    </row>
    <row r="1511" spans="1:2" ht="14.25" x14ac:dyDescent="0.2">
      <c r="A1511" s="96"/>
      <c r="B1511" s="83"/>
    </row>
    <row r="1512" spans="1:2" ht="14.25" x14ac:dyDescent="0.2">
      <c r="A1512" s="96"/>
      <c r="B1512" s="83"/>
    </row>
    <row r="1513" spans="1:2" ht="14.25" x14ac:dyDescent="0.2">
      <c r="A1513" s="96"/>
      <c r="B1513" s="83"/>
    </row>
    <row r="1514" spans="1:2" ht="14.25" x14ac:dyDescent="0.2">
      <c r="A1514" s="96"/>
      <c r="B1514" s="83"/>
    </row>
    <row r="1515" spans="1:2" ht="14.25" x14ac:dyDescent="0.2">
      <c r="A1515" s="96"/>
      <c r="B1515" s="83"/>
    </row>
    <row r="1516" spans="1:2" ht="14.25" x14ac:dyDescent="0.2">
      <c r="A1516" s="96"/>
      <c r="B1516" s="83"/>
    </row>
    <row r="1517" spans="1:2" ht="14.25" x14ac:dyDescent="0.2">
      <c r="A1517" s="96"/>
      <c r="B1517" s="83"/>
    </row>
    <row r="1518" spans="1:2" ht="14.25" x14ac:dyDescent="0.2">
      <c r="A1518" s="96"/>
      <c r="B1518" s="83"/>
    </row>
    <row r="1519" spans="1:2" ht="14.25" x14ac:dyDescent="0.2">
      <c r="A1519" s="96"/>
      <c r="B1519" s="83"/>
    </row>
    <row r="1520" spans="1:2" ht="14.25" x14ac:dyDescent="0.2">
      <c r="A1520" s="96"/>
      <c r="B1520" s="83"/>
    </row>
    <row r="1521" spans="1:2" ht="14.25" x14ac:dyDescent="0.2">
      <c r="A1521" s="96"/>
      <c r="B1521" s="83"/>
    </row>
    <row r="1522" spans="1:2" ht="14.25" x14ac:dyDescent="0.2">
      <c r="A1522" s="96"/>
      <c r="B1522" s="83"/>
    </row>
    <row r="1523" spans="1:2" ht="14.25" x14ac:dyDescent="0.2">
      <c r="A1523" s="96"/>
      <c r="B1523" s="83"/>
    </row>
    <row r="1524" spans="1:2" ht="14.25" x14ac:dyDescent="0.2">
      <c r="A1524" s="96"/>
      <c r="B1524" s="83"/>
    </row>
    <row r="1525" spans="1:2" ht="14.25" x14ac:dyDescent="0.2">
      <c r="A1525" s="96"/>
      <c r="B1525" s="83"/>
    </row>
    <row r="1526" spans="1:2" ht="14.25" x14ac:dyDescent="0.2">
      <c r="A1526" s="96"/>
      <c r="B1526" s="83"/>
    </row>
    <row r="1527" spans="1:2" ht="14.25" x14ac:dyDescent="0.2">
      <c r="A1527" s="96"/>
      <c r="B1527" s="83"/>
    </row>
    <row r="1528" spans="1:2" ht="14.25" x14ac:dyDescent="0.2">
      <c r="A1528" s="96"/>
      <c r="B1528" s="83"/>
    </row>
    <row r="1529" spans="1:2" ht="14.25" x14ac:dyDescent="0.2">
      <c r="A1529" s="96"/>
      <c r="B1529" s="83"/>
    </row>
    <row r="1530" spans="1:2" ht="14.25" x14ac:dyDescent="0.2">
      <c r="A1530" s="96"/>
      <c r="B1530" s="83"/>
    </row>
    <row r="1531" spans="1:2" ht="14.25" x14ac:dyDescent="0.2">
      <c r="A1531" s="96"/>
      <c r="B1531" s="83"/>
    </row>
    <row r="1532" spans="1:2" ht="14.25" x14ac:dyDescent="0.2">
      <c r="A1532" s="96"/>
      <c r="B1532" s="83"/>
    </row>
    <row r="1533" spans="1:2" ht="14.25" x14ac:dyDescent="0.2">
      <c r="A1533" s="96"/>
      <c r="B1533" s="83"/>
    </row>
    <row r="1534" spans="1:2" ht="14.25" x14ac:dyDescent="0.2">
      <c r="A1534" s="96"/>
      <c r="B1534" s="83"/>
    </row>
    <row r="1535" spans="1:2" ht="14.25" x14ac:dyDescent="0.2">
      <c r="A1535" s="96"/>
      <c r="B1535" s="83"/>
    </row>
    <row r="1536" spans="1:2" ht="14.25" x14ac:dyDescent="0.2">
      <c r="A1536" s="96"/>
      <c r="B1536" s="83"/>
    </row>
    <row r="1537" spans="1:2" ht="14.25" x14ac:dyDescent="0.2">
      <c r="A1537" s="96"/>
      <c r="B1537" s="83"/>
    </row>
    <row r="1538" spans="1:2" ht="14.25" x14ac:dyDescent="0.2">
      <c r="A1538" s="96"/>
      <c r="B1538" s="83"/>
    </row>
    <row r="1539" spans="1:2" ht="14.25" x14ac:dyDescent="0.2">
      <c r="A1539" s="96"/>
      <c r="B1539" s="83"/>
    </row>
    <row r="1540" spans="1:2" ht="14.25" x14ac:dyDescent="0.2">
      <c r="A1540" s="96"/>
      <c r="B1540" s="83"/>
    </row>
    <row r="1541" spans="1:2" ht="14.25" x14ac:dyDescent="0.2">
      <c r="A1541" s="96"/>
      <c r="B1541" s="83"/>
    </row>
    <row r="1542" spans="1:2" ht="14.25" x14ac:dyDescent="0.2">
      <c r="A1542" s="96"/>
      <c r="B1542" s="83"/>
    </row>
    <row r="1543" spans="1:2" ht="14.25" x14ac:dyDescent="0.2">
      <c r="A1543" s="96"/>
      <c r="B1543" s="83"/>
    </row>
    <row r="1544" spans="1:2" ht="14.25" x14ac:dyDescent="0.2">
      <c r="A1544" s="96"/>
      <c r="B1544" s="83"/>
    </row>
    <row r="1545" spans="1:2" ht="14.25" x14ac:dyDescent="0.2">
      <c r="A1545" s="96"/>
      <c r="B1545" s="83"/>
    </row>
    <row r="1546" spans="1:2" ht="14.25" x14ac:dyDescent="0.2">
      <c r="A1546" s="96"/>
      <c r="B1546" s="83"/>
    </row>
    <row r="1547" spans="1:2" ht="14.25" x14ac:dyDescent="0.2">
      <c r="A1547" s="96"/>
      <c r="B1547" s="83"/>
    </row>
    <row r="1548" spans="1:2" ht="14.25" x14ac:dyDescent="0.2">
      <c r="A1548" s="96"/>
      <c r="B1548" s="83"/>
    </row>
    <row r="1549" spans="1:2" ht="14.25" x14ac:dyDescent="0.2">
      <c r="A1549" s="96"/>
      <c r="B1549" s="83"/>
    </row>
    <row r="1550" spans="1:2" ht="14.25" x14ac:dyDescent="0.2">
      <c r="A1550" s="96"/>
      <c r="B1550" s="83"/>
    </row>
    <row r="1551" spans="1:2" ht="14.25" x14ac:dyDescent="0.2">
      <c r="A1551" s="96"/>
      <c r="B1551" s="83"/>
    </row>
    <row r="1552" spans="1:2" ht="14.25" x14ac:dyDescent="0.2">
      <c r="A1552" s="96"/>
      <c r="B1552" s="83"/>
    </row>
    <row r="1553" spans="1:2" ht="14.25" x14ac:dyDescent="0.2">
      <c r="A1553" s="96"/>
      <c r="B1553" s="83"/>
    </row>
    <row r="1554" spans="1:2" ht="14.25" x14ac:dyDescent="0.2">
      <c r="A1554" s="96"/>
      <c r="B1554" s="83"/>
    </row>
    <row r="1555" spans="1:2" ht="14.25" x14ac:dyDescent="0.2">
      <c r="A1555" s="96"/>
      <c r="B1555" s="83"/>
    </row>
    <row r="1556" spans="1:2" ht="14.25" x14ac:dyDescent="0.2">
      <c r="A1556" s="96"/>
      <c r="B1556" s="83"/>
    </row>
    <row r="1557" spans="1:2" ht="14.25" x14ac:dyDescent="0.2">
      <c r="A1557" s="96"/>
      <c r="B1557" s="83"/>
    </row>
    <row r="1558" spans="1:2" ht="14.25" x14ac:dyDescent="0.2">
      <c r="A1558" s="96"/>
      <c r="B1558" s="83"/>
    </row>
    <row r="1559" spans="1:2" ht="14.25" x14ac:dyDescent="0.2">
      <c r="A1559" s="96"/>
      <c r="B1559" s="83"/>
    </row>
    <row r="1560" spans="1:2" ht="14.25" x14ac:dyDescent="0.2">
      <c r="A1560" s="96"/>
      <c r="B1560" s="83"/>
    </row>
    <row r="1561" spans="1:2" ht="14.25" x14ac:dyDescent="0.2">
      <c r="A1561" s="96"/>
      <c r="B1561" s="83"/>
    </row>
    <row r="1562" spans="1:2" ht="14.25" x14ac:dyDescent="0.2">
      <c r="A1562" s="96"/>
      <c r="B1562" s="83"/>
    </row>
    <row r="1563" spans="1:2" ht="14.25" x14ac:dyDescent="0.2">
      <c r="A1563" s="96"/>
      <c r="B1563" s="83"/>
    </row>
    <row r="1564" spans="1:2" ht="14.25" x14ac:dyDescent="0.2">
      <c r="A1564" s="96"/>
      <c r="B1564" s="83"/>
    </row>
    <row r="1565" spans="1:2" ht="14.25" x14ac:dyDescent="0.2">
      <c r="A1565" s="96"/>
      <c r="B1565" s="83"/>
    </row>
    <row r="1566" spans="1:2" ht="14.25" x14ac:dyDescent="0.2">
      <c r="A1566" s="96"/>
      <c r="B1566" s="83"/>
    </row>
    <row r="1567" spans="1:2" ht="14.25" x14ac:dyDescent="0.2">
      <c r="A1567" s="96"/>
      <c r="B1567" s="83"/>
    </row>
    <row r="1568" spans="1:2" ht="14.25" x14ac:dyDescent="0.2">
      <c r="A1568" s="96"/>
      <c r="B1568" s="83"/>
    </row>
    <row r="1569" spans="1:2" ht="14.25" x14ac:dyDescent="0.2">
      <c r="A1569" s="96"/>
      <c r="B1569" s="83"/>
    </row>
    <row r="1570" spans="1:2" ht="14.25" x14ac:dyDescent="0.2">
      <c r="A1570" s="96"/>
      <c r="B1570" s="83"/>
    </row>
    <row r="1571" spans="1:2" ht="14.25" x14ac:dyDescent="0.2">
      <c r="A1571" s="96"/>
      <c r="B1571" s="83"/>
    </row>
    <row r="1572" spans="1:2" ht="14.25" x14ac:dyDescent="0.2">
      <c r="A1572" s="96"/>
      <c r="B1572" s="83"/>
    </row>
    <row r="1573" spans="1:2" ht="14.25" x14ac:dyDescent="0.2">
      <c r="A1573" s="96"/>
      <c r="B1573" s="83"/>
    </row>
    <row r="1574" spans="1:2" ht="14.25" x14ac:dyDescent="0.2">
      <c r="A1574" s="96"/>
      <c r="B1574" s="83"/>
    </row>
    <row r="1575" spans="1:2" ht="14.25" x14ac:dyDescent="0.2">
      <c r="A1575" s="96"/>
      <c r="B1575" s="83"/>
    </row>
    <row r="1576" spans="1:2" ht="14.25" x14ac:dyDescent="0.2">
      <c r="A1576" s="96"/>
      <c r="B1576" s="83"/>
    </row>
    <row r="1577" spans="1:2" ht="14.25" x14ac:dyDescent="0.2">
      <c r="A1577" s="96"/>
      <c r="B1577" s="83"/>
    </row>
    <row r="1578" spans="1:2" ht="14.25" x14ac:dyDescent="0.2">
      <c r="A1578" s="96"/>
      <c r="B1578" s="83"/>
    </row>
    <row r="1579" spans="1:2" ht="14.25" x14ac:dyDescent="0.2">
      <c r="A1579" s="96"/>
      <c r="B1579" s="83"/>
    </row>
    <row r="1580" spans="1:2" ht="14.25" x14ac:dyDescent="0.2">
      <c r="A1580" s="96"/>
      <c r="B1580" s="83"/>
    </row>
    <row r="1581" spans="1:2" ht="14.25" x14ac:dyDescent="0.2">
      <c r="A1581" s="96"/>
      <c r="B1581" s="83"/>
    </row>
    <row r="1582" spans="1:2" ht="14.25" x14ac:dyDescent="0.2">
      <c r="A1582" s="96"/>
      <c r="B1582" s="83"/>
    </row>
    <row r="1583" spans="1:2" ht="14.25" x14ac:dyDescent="0.2">
      <c r="A1583" s="96"/>
      <c r="B1583" s="83"/>
    </row>
    <row r="1584" spans="1:2" ht="14.25" x14ac:dyDescent="0.2">
      <c r="A1584" s="96"/>
      <c r="B1584" s="83"/>
    </row>
    <row r="1585" spans="1:2" ht="14.25" x14ac:dyDescent="0.2">
      <c r="A1585" s="96"/>
      <c r="B1585" s="83"/>
    </row>
    <row r="1586" spans="1:2" ht="14.25" x14ac:dyDescent="0.2">
      <c r="A1586" s="96"/>
      <c r="B1586" s="83"/>
    </row>
    <row r="1587" spans="1:2" ht="14.25" x14ac:dyDescent="0.2">
      <c r="A1587" s="96"/>
      <c r="B1587" s="83"/>
    </row>
    <row r="1588" spans="1:2" ht="14.25" x14ac:dyDescent="0.2">
      <c r="A1588" s="96"/>
      <c r="B1588" s="83"/>
    </row>
    <row r="1589" spans="1:2" ht="14.25" x14ac:dyDescent="0.2">
      <c r="A1589" s="96"/>
      <c r="B1589" s="83"/>
    </row>
    <row r="1590" spans="1:2" ht="14.25" x14ac:dyDescent="0.2">
      <c r="A1590" s="96"/>
      <c r="B1590" s="83"/>
    </row>
    <row r="1591" spans="1:2" ht="14.25" x14ac:dyDescent="0.2">
      <c r="A1591" s="96"/>
      <c r="B1591" s="83"/>
    </row>
    <row r="1592" spans="1:2" ht="14.25" x14ac:dyDescent="0.2">
      <c r="A1592" s="96"/>
      <c r="B1592" s="83"/>
    </row>
    <row r="1593" spans="1:2" ht="14.25" x14ac:dyDescent="0.2">
      <c r="A1593" s="96"/>
      <c r="B1593" s="83"/>
    </row>
    <row r="1594" spans="1:2" ht="14.25" x14ac:dyDescent="0.2">
      <c r="A1594" s="96"/>
      <c r="B1594" s="83"/>
    </row>
    <row r="1595" spans="1:2" ht="14.25" x14ac:dyDescent="0.2">
      <c r="A1595" s="96"/>
      <c r="B1595" s="83"/>
    </row>
    <row r="1596" spans="1:2" ht="14.25" x14ac:dyDescent="0.2">
      <c r="A1596" s="96"/>
      <c r="B1596" s="83"/>
    </row>
    <row r="1597" spans="1:2" ht="14.25" x14ac:dyDescent="0.2">
      <c r="A1597" s="96"/>
      <c r="B1597" s="83"/>
    </row>
    <row r="1598" spans="1:2" ht="14.25" x14ac:dyDescent="0.2">
      <c r="A1598" s="96"/>
      <c r="B1598" s="83"/>
    </row>
    <row r="1599" spans="1:2" ht="14.25" x14ac:dyDescent="0.2">
      <c r="A1599" s="96"/>
      <c r="B1599" s="83"/>
    </row>
    <row r="1600" spans="1:2" ht="14.25" x14ac:dyDescent="0.2">
      <c r="A1600" s="96"/>
      <c r="B1600" s="83"/>
    </row>
    <row r="1601" spans="1:2" ht="14.25" x14ac:dyDescent="0.2">
      <c r="A1601" s="96"/>
      <c r="B1601" s="83"/>
    </row>
    <row r="1602" spans="1:2" ht="14.25" x14ac:dyDescent="0.2">
      <c r="A1602" s="96"/>
      <c r="B1602" s="83"/>
    </row>
    <row r="1603" spans="1:2" ht="14.25" x14ac:dyDescent="0.2">
      <c r="A1603" s="96"/>
      <c r="B1603" s="83"/>
    </row>
    <row r="1604" spans="1:2" ht="14.25" x14ac:dyDescent="0.2">
      <c r="A1604" s="96"/>
      <c r="B1604" s="83"/>
    </row>
    <row r="1605" spans="1:2" ht="14.25" x14ac:dyDescent="0.2">
      <c r="A1605" s="96"/>
      <c r="B1605" s="83"/>
    </row>
    <row r="1606" spans="1:2" ht="14.25" x14ac:dyDescent="0.2">
      <c r="A1606" s="96"/>
      <c r="B1606" s="83"/>
    </row>
    <row r="1607" spans="1:2" ht="14.25" x14ac:dyDescent="0.2">
      <c r="A1607" s="96"/>
      <c r="B1607" s="83"/>
    </row>
    <row r="1608" spans="1:2" ht="14.25" x14ac:dyDescent="0.2">
      <c r="A1608" s="96"/>
      <c r="B1608" s="83"/>
    </row>
    <row r="1609" spans="1:2" ht="14.25" x14ac:dyDescent="0.2">
      <c r="A1609" s="96"/>
      <c r="B1609" s="83"/>
    </row>
    <row r="1610" spans="1:2" ht="14.25" x14ac:dyDescent="0.2">
      <c r="A1610" s="96"/>
      <c r="B1610" s="83"/>
    </row>
    <row r="1611" spans="1:2" ht="14.25" x14ac:dyDescent="0.2">
      <c r="A1611" s="96"/>
      <c r="B1611" s="83"/>
    </row>
    <row r="1612" spans="1:2" ht="14.25" x14ac:dyDescent="0.2">
      <c r="A1612" s="96"/>
      <c r="B1612" s="83"/>
    </row>
    <row r="1613" spans="1:2" ht="14.25" x14ac:dyDescent="0.2">
      <c r="A1613" s="96"/>
      <c r="B1613" s="83"/>
    </row>
    <row r="1614" spans="1:2" ht="14.25" x14ac:dyDescent="0.2">
      <c r="A1614" s="96"/>
      <c r="B1614" s="83"/>
    </row>
    <row r="1615" spans="1:2" ht="14.25" x14ac:dyDescent="0.2">
      <c r="A1615" s="96"/>
      <c r="B1615" s="83"/>
    </row>
    <row r="1616" spans="1:2" ht="14.25" x14ac:dyDescent="0.2">
      <c r="A1616" s="96"/>
      <c r="B1616" s="83"/>
    </row>
    <row r="1617" spans="1:2" ht="14.25" x14ac:dyDescent="0.2">
      <c r="A1617" s="96"/>
      <c r="B1617" s="83"/>
    </row>
    <row r="1618" spans="1:2" ht="14.25" x14ac:dyDescent="0.2">
      <c r="A1618" s="96"/>
      <c r="B1618" s="83"/>
    </row>
    <row r="1619" spans="1:2" ht="14.25" x14ac:dyDescent="0.2">
      <c r="A1619" s="96"/>
      <c r="B1619" s="83"/>
    </row>
    <row r="1620" spans="1:2" ht="14.25" x14ac:dyDescent="0.2">
      <c r="A1620" s="96"/>
      <c r="B1620" s="83"/>
    </row>
    <row r="1621" spans="1:2" ht="14.25" x14ac:dyDescent="0.2">
      <c r="A1621" s="96"/>
      <c r="B1621" s="83"/>
    </row>
    <row r="1622" spans="1:2" ht="14.25" x14ac:dyDescent="0.2">
      <c r="A1622" s="96"/>
      <c r="B1622" s="83"/>
    </row>
    <row r="1623" spans="1:2" ht="14.25" x14ac:dyDescent="0.2">
      <c r="A1623" s="96"/>
      <c r="B1623" s="83"/>
    </row>
    <row r="1624" spans="1:2" ht="14.25" x14ac:dyDescent="0.2">
      <c r="A1624" s="96"/>
      <c r="B1624" s="83"/>
    </row>
    <row r="1625" spans="1:2" ht="14.25" x14ac:dyDescent="0.2">
      <c r="A1625" s="96"/>
      <c r="B1625" s="83"/>
    </row>
    <row r="1626" spans="1:2" ht="14.25" x14ac:dyDescent="0.2">
      <c r="A1626" s="96"/>
      <c r="B1626" s="83"/>
    </row>
    <row r="1627" spans="1:2" ht="14.25" x14ac:dyDescent="0.2">
      <c r="A1627" s="96"/>
      <c r="B1627" s="83"/>
    </row>
    <row r="1628" spans="1:2" ht="14.25" x14ac:dyDescent="0.2">
      <c r="A1628" s="96"/>
      <c r="B1628" s="83"/>
    </row>
    <row r="1629" spans="1:2" ht="14.25" x14ac:dyDescent="0.2">
      <c r="A1629" s="96"/>
      <c r="B1629" s="83"/>
    </row>
    <row r="1630" spans="1:2" ht="14.25" x14ac:dyDescent="0.2">
      <c r="A1630" s="96"/>
      <c r="B1630" s="83"/>
    </row>
    <row r="1631" spans="1:2" ht="14.25" x14ac:dyDescent="0.2">
      <c r="A1631" s="96"/>
      <c r="B1631" s="83"/>
    </row>
    <row r="1632" spans="1:2" ht="14.25" x14ac:dyDescent="0.2">
      <c r="A1632" s="96"/>
      <c r="B1632" s="83"/>
    </row>
    <row r="1633" spans="1:2" ht="14.25" x14ac:dyDescent="0.2">
      <c r="A1633" s="96"/>
      <c r="B1633" s="83"/>
    </row>
    <row r="1634" spans="1:2" ht="14.25" x14ac:dyDescent="0.2">
      <c r="A1634" s="96"/>
      <c r="B1634" s="83"/>
    </row>
    <row r="1635" spans="1:2" ht="14.25" x14ac:dyDescent="0.2">
      <c r="A1635" s="96"/>
      <c r="B1635" s="83"/>
    </row>
    <row r="1636" spans="1:2" ht="14.25" x14ac:dyDescent="0.2">
      <c r="A1636" s="96"/>
      <c r="B1636" s="83"/>
    </row>
    <row r="1637" spans="1:2" ht="14.25" x14ac:dyDescent="0.2">
      <c r="A1637" s="96"/>
      <c r="B1637" s="83"/>
    </row>
    <row r="1638" spans="1:2" ht="14.25" x14ac:dyDescent="0.2">
      <c r="A1638" s="96"/>
      <c r="B1638" s="83"/>
    </row>
    <row r="1639" spans="1:2" ht="14.25" x14ac:dyDescent="0.2">
      <c r="A1639" s="96"/>
      <c r="B1639" s="83"/>
    </row>
    <row r="1640" spans="1:2" ht="14.25" x14ac:dyDescent="0.2">
      <c r="A1640" s="96"/>
      <c r="B1640" s="83"/>
    </row>
    <row r="1641" spans="1:2" ht="14.25" x14ac:dyDescent="0.2">
      <c r="A1641" s="96"/>
      <c r="B1641" s="83"/>
    </row>
    <row r="1642" spans="1:2" ht="14.25" x14ac:dyDescent="0.2">
      <c r="A1642" s="96"/>
      <c r="B1642" s="83"/>
    </row>
    <row r="1643" spans="1:2" ht="14.25" x14ac:dyDescent="0.2">
      <c r="A1643" s="96"/>
      <c r="B1643" s="83"/>
    </row>
    <row r="1644" spans="1:2" ht="14.25" x14ac:dyDescent="0.2">
      <c r="A1644" s="96"/>
      <c r="B1644" s="83"/>
    </row>
    <row r="1645" spans="1:2" ht="14.25" x14ac:dyDescent="0.2">
      <c r="A1645" s="96"/>
      <c r="B1645" s="83"/>
    </row>
    <row r="1646" spans="1:2" ht="14.25" x14ac:dyDescent="0.2">
      <c r="A1646" s="96"/>
      <c r="B1646" s="83"/>
    </row>
    <row r="1647" spans="1:2" ht="14.25" x14ac:dyDescent="0.2">
      <c r="A1647" s="96"/>
      <c r="B1647" s="83"/>
    </row>
    <row r="1648" spans="1:2" ht="14.25" x14ac:dyDescent="0.2">
      <c r="A1648" s="96"/>
      <c r="B1648" s="83"/>
    </row>
    <row r="1649" spans="1:2" ht="14.25" x14ac:dyDescent="0.2">
      <c r="A1649" s="96"/>
      <c r="B1649" s="83"/>
    </row>
    <row r="1650" spans="1:2" ht="14.25" x14ac:dyDescent="0.2">
      <c r="A1650" s="96"/>
      <c r="B1650" s="83"/>
    </row>
    <row r="1651" spans="1:2" ht="14.25" x14ac:dyDescent="0.2">
      <c r="A1651" s="96"/>
      <c r="B1651" s="83"/>
    </row>
    <row r="1652" spans="1:2" ht="14.25" x14ac:dyDescent="0.2">
      <c r="A1652" s="96"/>
      <c r="B1652" s="83"/>
    </row>
    <row r="1653" spans="1:2" ht="14.25" x14ac:dyDescent="0.2">
      <c r="A1653" s="96"/>
      <c r="B1653" s="83"/>
    </row>
    <row r="1654" spans="1:2" ht="14.25" x14ac:dyDescent="0.2">
      <c r="A1654" s="96"/>
      <c r="B1654" s="83"/>
    </row>
    <row r="1655" spans="1:2" ht="14.25" x14ac:dyDescent="0.2">
      <c r="A1655" s="96"/>
      <c r="B1655" s="83"/>
    </row>
    <row r="1656" spans="1:2" ht="14.25" x14ac:dyDescent="0.2">
      <c r="A1656" s="96"/>
      <c r="B1656" s="83"/>
    </row>
    <row r="1657" spans="1:2" ht="14.25" x14ac:dyDescent="0.2">
      <c r="A1657" s="96"/>
      <c r="B1657" s="83"/>
    </row>
    <row r="1658" spans="1:2" ht="14.25" x14ac:dyDescent="0.2">
      <c r="A1658" s="96"/>
      <c r="B1658" s="83"/>
    </row>
    <row r="1659" spans="1:2" ht="14.25" x14ac:dyDescent="0.2">
      <c r="A1659" s="96"/>
      <c r="B1659" s="83"/>
    </row>
    <row r="1660" spans="1:2" ht="14.25" x14ac:dyDescent="0.2">
      <c r="A1660" s="96"/>
      <c r="B1660" s="83"/>
    </row>
    <row r="1661" spans="1:2" ht="14.25" x14ac:dyDescent="0.2">
      <c r="A1661" s="96"/>
      <c r="B1661" s="83"/>
    </row>
    <row r="1662" spans="1:2" ht="14.25" x14ac:dyDescent="0.2">
      <c r="A1662" s="96"/>
      <c r="B1662" s="83"/>
    </row>
    <row r="1663" spans="1:2" ht="14.25" x14ac:dyDescent="0.2">
      <c r="A1663" s="96"/>
      <c r="B1663" s="83"/>
    </row>
    <row r="1664" spans="1:2" ht="14.25" x14ac:dyDescent="0.2">
      <c r="A1664" s="96"/>
      <c r="B1664" s="83"/>
    </row>
    <row r="1665" spans="1:2" ht="14.25" x14ac:dyDescent="0.2">
      <c r="A1665" s="96"/>
      <c r="B1665" s="83"/>
    </row>
    <row r="1666" spans="1:2" ht="14.25" x14ac:dyDescent="0.2">
      <c r="A1666" s="96"/>
      <c r="B1666" s="83"/>
    </row>
    <row r="1667" spans="1:2" ht="14.25" x14ac:dyDescent="0.2">
      <c r="A1667" s="96"/>
      <c r="B1667" s="83"/>
    </row>
    <row r="1668" spans="1:2" ht="14.25" x14ac:dyDescent="0.2">
      <c r="A1668" s="96"/>
      <c r="B1668" s="83"/>
    </row>
    <row r="1669" spans="1:2" ht="14.25" x14ac:dyDescent="0.2">
      <c r="A1669" s="96"/>
      <c r="B1669" s="83"/>
    </row>
    <row r="1670" spans="1:2" ht="14.25" x14ac:dyDescent="0.2">
      <c r="A1670" s="96"/>
      <c r="B1670" s="83"/>
    </row>
    <row r="1671" spans="1:2" ht="14.25" x14ac:dyDescent="0.2">
      <c r="A1671" s="96"/>
      <c r="B1671" s="83"/>
    </row>
    <row r="1672" spans="1:2" ht="14.25" x14ac:dyDescent="0.2">
      <c r="A1672" s="96"/>
      <c r="B1672" s="83"/>
    </row>
    <row r="1673" spans="1:2" ht="14.25" x14ac:dyDescent="0.2">
      <c r="A1673" s="96"/>
      <c r="B1673" s="83"/>
    </row>
    <row r="1674" spans="1:2" ht="14.25" x14ac:dyDescent="0.2">
      <c r="A1674" s="96"/>
      <c r="B1674" s="83"/>
    </row>
    <row r="1675" spans="1:2" ht="14.25" x14ac:dyDescent="0.2">
      <c r="A1675" s="96"/>
      <c r="B1675" s="83"/>
    </row>
    <row r="1676" spans="1:2" ht="14.25" x14ac:dyDescent="0.2">
      <c r="A1676" s="96"/>
      <c r="B1676" s="83"/>
    </row>
    <row r="1677" spans="1:2" ht="14.25" x14ac:dyDescent="0.2">
      <c r="A1677" s="96"/>
      <c r="B1677" s="83"/>
    </row>
    <row r="1678" spans="1:2" ht="14.25" x14ac:dyDescent="0.2">
      <c r="A1678" s="96"/>
      <c r="B1678" s="83"/>
    </row>
    <row r="1679" spans="1:2" ht="14.25" x14ac:dyDescent="0.2">
      <c r="A1679" s="96"/>
      <c r="B1679" s="83"/>
    </row>
    <row r="1680" spans="1:2" ht="14.25" x14ac:dyDescent="0.2">
      <c r="A1680" s="96"/>
      <c r="B1680" s="83"/>
    </row>
    <row r="1681" spans="1:2" ht="14.25" x14ac:dyDescent="0.2">
      <c r="A1681" s="96"/>
      <c r="B1681" s="83"/>
    </row>
    <row r="1682" spans="1:2" ht="14.25" x14ac:dyDescent="0.2">
      <c r="A1682" s="96"/>
      <c r="B1682" s="83"/>
    </row>
    <row r="1683" spans="1:2" ht="14.25" x14ac:dyDescent="0.2">
      <c r="A1683" s="96"/>
      <c r="B1683" s="83"/>
    </row>
    <row r="1684" spans="1:2" ht="14.25" x14ac:dyDescent="0.2">
      <c r="A1684" s="96"/>
      <c r="B1684" s="83"/>
    </row>
    <row r="1685" spans="1:2" ht="14.25" x14ac:dyDescent="0.2">
      <c r="A1685" s="96"/>
      <c r="B1685" s="83"/>
    </row>
    <row r="1686" spans="1:2" ht="14.25" x14ac:dyDescent="0.2">
      <c r="A1686" s="96"/>
      <c r="B1686" s="83"/>
    </row>
    <row r="1687" spans="1:2" ht="14.25" x14ac:dyDescent="0.2">
      <c r="A1687" s="96"/>
      <c r="B1687" s="83"/>
    </row>
    <row r="1688" spans="1:2" ht="14.25" x14ac:dyDescent="0.2">
      <c r="A1688" s="96"/>
      <c r="B1688" s="83"/>
    </row>
    <row r="1689" spans="1:2" ht="14.25" x14ac:dyDescent="0.2">
      <c r="A1689" s="96"/>
      <c r="B1689" s="83"/>
    </row>
    <row r="1690" spans="1:2" ht="14.25" x14ac:dyDescent="0.2">
      <c r="A1690" s="96"/>
      <c r="B1690" s="83"/>
    </row>
    <row r="1691" spans="1:2" ht="14.25" x14ac:dyDescent="0.2">
      <c r="A1691" s="96"/>
      <c r="B1691" s="83"/>
    </row>
    <row r="1692" spans="1:2" ht="14.25" x14ac:dyDescent="0.2">
      <c r="A1692" s="96"/>
      <c r="B1692" s="83"/>
    </row>
    <row r="1693" spans="1:2" ht="14.25" x14ac:dyDescent="0.2">
      <c r="A1693" s="96"/>
      <c r="B1693" s="83"/>
    </row>
    <row r="1694" spans="1:2" ht="14.25" x14ac:dyDescent="0.2">
      <c r="A1694" s="96"/>
      <c r="B1694" s="83"/>
    </row>
    <row r="1695" spans="1:2" ht="14.25" x14ac:dyDescent="0.2">
      <c r="A1695" s="96"/>
      <c r="B1695" s="83"/>
    </row>
    <row r="1696" spans="1:2" ht="14.25" x14ac:dyDescent="0.2">
      <c r="A1696" s="96"/>
      <c r="B1696" s="83"/>
    </row>
    <row r="1697" spans="1:2" ht="14.25" x14ac:dyDescent="0.2">
      <c r="A1697" s="96"/>
      <c r="B1697" s="83"/>
    </row>
    <row r="1698" spans="1:2" ht="14.25" x14ac:dyDescent="0.2">
      <c r="A1698" s="96"/>
      <c r="B1698" s="83"/>
    </row>
    <row r="1699" spans="1:2" ht="14.25" x14ac:dyDescent="0.2">
      <c r="A1699" s="96"/>
      <c r="B1699" s="83"/>
    </row>
    <row r="1700" spans="1:2" ht="14.25" x14ac:dyDescent="0.2">
      <c r="A1700" s="96"/>
      <c r="B1700" s="83"/>
    </row>
    <row r="1701" spans="1:2" ht="14.25" x14ac:dyDescent="0.2">
      <c r="A1701" s="96"/>
      <c r="B1701" s="83"/>
    </row>
    <row r="1702" spans="1:2" ht="14.25" x14ac:dyDescent="0.2">
      <c r="A1702" s="96"/>
      <c r="B1702" s="83"/>
    </row>
    <row r="1703" spans="1:2" ht="14.25" x14ac:dyDescent="0.2">
      <c r="A1703" s="96"/>
      <c r="B1703" s="83"/>
    </row>
    <row r="1704" spans="1:2" ht="14.25" x14ac:dyDescent="0.2">
      <c r="A1704" s="96"/>
      <c r="B1704" s="83"/>
    </row>
    <row r="1705" spans="1:2" ht="14.25" x14ac:dyDescent="0.2">
      <c r="A1705" s="96"/>
      <c r="B1705" s="83"/>
    </row>
    <row r="1706" spans="1:2" ht="14.25" x14ac:dyDescent="0.2">
      <c r="A1706" s="96"/>
      <c r="B1706" s="83"/>
    </row>
    <row r="1707" spans="1:2" ht="14.25" x14ac:dyDescent="0.2">
      <c r="A1707" s="96"/>
      <c r="B1707" s="83"/>
    </row>
    <row r="1708" spans="1:2" ht="14.25" x14ac:dyDescent="0.2">
      <c r="A1708" s="96"/>
      <c r="B1708" s="83"/>
    </row>
    <row r="1709" spans="1:2" ht="14.25" x14ac:dyDescent="0.2">
      <c r="A1709" s="96"/>
      <c r="B1709" s="83"/>
    </row>
    <row r="1710" spans="1:2" ht="14.25" x14ac:dyDescent="0.2">
      <c r="A1710" s="96"/>
      <c r="B1710" s="83"/>
    </row>
    <row r="1711" spans="1:2" ht="14.25" x14ac:dyDescent="0.2">
      <c r="A1711" s="96"/>
      <c r="B1711" s="83"/>
    </row>
    <row r="1712" spans="1:2" ht="14.25" x14ac:dyDescent="0.2">
      <c r="A1712" s="96"/>
      <c r="B1712" s="83"/>
    </row>
    <row r="1713" spans="1:2" ht="14.25" x14ac:dyDescent="0.2">
      <c r="A1713" s="96"/>
      <c r="B1713" s="83"/>
    </row>
    <row r="1714" spans="1:2" ht="14.25" x14ac:dyDescent="0.2">
      <c r="A1714" s="96"/>
      <c r="B1714" s="83"/>
    </row>
    <row r="1715" spans="1:2" ht="14.25" x14ac:dyDescent="0.2">
      <c r="A1715" s="96"/>
      <c r="B1715" s="83"/>
    </row>
    <row r="1716" spans="1:2" ht="14.25" x14ac:dyDescent="0.2">
      <c r="A1716" s="96"/>
      <c r="B1716" s="83"/>
    </row>
    <row r="1717" spans="1:2" ht="14.25" x14ac:dyDescent="0.2">
      <c r="A1717" s="96"/>
      <c r="B1717" s="83"/>
    </row>
    <row r="1718" spans="1:2" ht="14.25" x14ac:dyDescent="0.2">
      <c r="A1718" s="96"/>
      <c r="B1718" s="83"/>
    </row>
    <row r="1719" spans="1:2" ht="14.25" x14ac:dyDescent="0.2">
      <c r="A1719" s="96"/>
      <c r="B1719" s="83"/>
    </row>
    <row r="1720" spans="1:2" ht="14.25" x14ac:dyDescent="0.2">
      <c r="A1720" s="96"/>
      <c r="B1720" s="83"/>
    </row>
    <row r="1721" spans="1:2" ht="14.25" x14ac:dyDescent="0.2">
      <c r="A1721" s="96"/>
      <c r="B1721" s="83"/>
    </row>
    <row r="1722" spans="1:2" ht="14.25" x14ac:dyDescent="0.2">
      <c r="A1722" s="96"/>
      <c r="B1722" s="83"/>
    </row>
    <row r="1723" spans="1:2" ht="14.25" x14ac:dyDescent="0.2">
      <c r="A1723" s="96"/>
      <c r="B1723" s="83"/>
    </row>
    <row r="1724" spans="1:2" ht="14.25" x14ac:dyDescent="0.2">
      <c r="A1724" s="96"/>
      <c r="B1724" s="83"/>
    </row>
    <row r="1725" spans="1:2" ht="14.25" x14ac:dyDescent="0.2">
      <c r="A1725" s="96"/>
      <c r="B1725" s="83"/>
    </row>
    <row r="1726" spans="1:2" ht="14.25" x14ac:dyDescent="0.2">
      <c r="A1726" s="96"/>
      <c r="B1726" s="83"/>
    </row>
    <row r="1727" spans="1:2" ht="14.25" x14ac:dyDescent="0.2">
      <c r="A1727" s="96"/>
      <c r="B1727" s="83"/>
    </row>
    <row r="1728" spans="1:2" ht="14.25" x14ac:dyDescent="0.2">
      <c r="A1728" s="96"/>
      <c r="B1728" s="83"/>
    </row>
    <row r="1729" spans="1:2" ht="14.25" x14ac:dyDescent="0.2">
      <c r="A1729" s="96"/>
      <c r="B1729" s="83"/>
    </row>
    <row r="1730" spans="1:2" ht="14.25" x14ac:dyDescent="0.2">
      <c r="A1730" s="96"/>
      <c r="B1730" s="83"/>
    </row>
  </sheetData>
  <sheetProtection algorithmName="SHA-512" hashValue="2LicUZOp0zKt977rxaaMd1zaW6RjU09Z641fz1SfTxO6TtWyjXAWIQaRRvyyrSVQdEbYLKZO7G+H5/nZvEv4gA==" saltValue="fXoTTPkrYyaJffqCyxDhug==" spinCount="100000" sheet="1" formatCells="0" formatColumns="0" formatRows="0" insertColumns="0" insertRows="0" insertHyperlinks="0" deleteColumns="0" deleteRows="0" sort="0" autoFilter="0" pivotTables="0"/>
  <mergeCells count="65">
    <mergeCell ref="H2:I2"/>
    <mergeCell ref="H3:I3"/>
    <mergeCell ref="H4:I4"/>
    <mergeCell ref="C8:J8"/>
    <mergeCell ref="C20:J20"/>
    <mergeCell ref="C19:J19"/>
    <mergeCell ref="C18:J18"/>
    <mergeCell ref="C17:J17"/>
    <mergeCell ref="C16:J16"/>
    <mergeCell ref="C15:J15"/>
    <mergeCell ref="C10:J10"/>
    <mergeCell ref="C9:J9"/>
    <mergeCell ref="A6:J6"/>
    <mergeCell ref="C14:J14"/>
    <mergeCell ref="C11:J11"/>
    <mergeCell ref="C13:J13"/>
    <mergeCell ref="C28:J28"/>
    <mergeCell ref="C27:J27"/>
    <mergeCell ref="C30:J30"/>
    <mergeCell ref="A52:B52"/>
    <mergeCell ref="A5:J5"/>
    <mergeCell ref="C12:J12"/>
    <mergeCell ref="C22:J22"/>
    <mergeCell ref="C23:J23"/>
    <mergeCell ref="C24:J24"/>
    <mergeCell ref="C25:J25"/>
    <mergeCell ref="C26:J26"/>
    <mergeCell ref="C31:J31"/>
    <mergeCell ref="C32:J32"/>
    <mergeCell ref="C33:J33"/>
    <mergeCell ref="C34:J34"/>
    <mergeCell ref="C36:J36"/>
    <mergeCell ref="C49:J49"/>
    <mergeCell ref="C37:J37"/>
    <mergeCell ref="C38:J38"/>
    <mergeCell ref="C39:J39"/>
    <mergeCell ref="C40:J40"/>
    <mergeCell ref="C41:J41"/>
    <mergeCell ref="C42:J42"/>
    <mergeCell ref="C43:J43"/>
    <mergeCell ref="C45:J45"/>
    <mergeCell ref="C46:J46"/>
    <mergeCell ref="C47:J47"/>
    <mergeCell ref="C48:J48"/>
    <mergeCell ref="C58:J58"/>
    <mergeCell ref="C59:J59"/>
    <mergeCell ref="C60:J60"/>
    <mergeCell ref="C76:J76"/>
    <mergeCell ref="C69:J69"/>
    <mergeCell ref="C70:J70"/>
    <mergeCell ref="C71:J71"/>
    <mergeCell ref="C72:J72"/>
    <mergeCell ref="C61:J61"/>
    <mergeCell ref="C62:J62"/>
    <mergeCell ref="C63:J63"/>
    <mergeCell ref="C66:J66"/>
    <mergeCell ref="C67:J67"/>
    <mergeCell ref="C68:J68"/>
    <mergeCell ref="C74:J74"/>
    <mergeCell ref="C65:J65"/>
    <mergeCell ref="C50:J50"/>
    <mergeCell ref="C51:J51"/>
    <mergeCell ref="C54:J54"/>
    <mergeCell ref="C55:J55"/>
    <mergeCell ref="C57:J57"/>
  </mergeCells>
  <phoneticPr fontId="0" type="noConversion"/>
  <printOptions horizontalCentered="1"/>
  <pageMargins left="0.4" right="0.33" top="0.65" bottom="0.63" header="0.28000000000000003" footer="0.16"/>
  <pageSetup scale="35" orientation="portrait" r:id="rId1"/>
  <headerFooter alignWithMargins="0">
    <oddFooter xml:space="preserve">&amp;R
</oddFooter>
  </headerFooter>
  <ignoredErrors>
    <ignoredError sqref="A7:B10 A71:B77 A37:B38 A36 A12:B35 A11 A40:B70 A3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T162"/>
  <sheetViews>
    <sheetView topLeftCell="A4" zoomScale="85" zoomScaleNormal="85" workbookViewId="0">
      <selection activeCell="A13" sqref="A13:B13"/>
    </sheetView>
  </sheetViews>
  <sheetFormatPr defaultColWidth="9.28515625" defaultRowHeight="12.75" x14ac:dyDescent="0.2"/>
  <cols>
    <col min="1" max="1" width="55.5703125" customWidth="1"/>
    <col min="2" max="2" width="13.85546875" customWidth="1"/>
    <col min="3" max="3" width="12.28515625" customWidth="1"/>
    <col min="4" max="4" width="13" customWidth="1"/>
    <col min="5" max="48" width="2.28515625" style="36" hidden="1" customWidth="1"/>
    <col min="49" max="116" width="2.28515625" style="36" customWidth="1"/>
    <col min="117" max="124" width="2.28515625" style="105" customWidth="1"/>
    <col min="125" max="192" width="2.28515625" style="33" customWidth="1"/>
    <col min="193" max="16384" width="9.28515625" style="33"/>
  </cols>
  <sheetData>
    <row r="1" spans="1:384" s="71" customFormat="1" ht="24" customHeight="1" x14ac:dyDescent="0.2">
      <c r="A1" s="443" t="s">
        <v>159</v>
      </c>
      <c r="B1" s="350"/>
      <c r="C1" s="352"/>
      <c r="D1" s="354" t="str">
        <f>'SCC List'!A2</f>
        <v>(Rev.26, January 2025)</v>
      </c>
      <c r="E1" s="237"/>
      <c r="F1" s="237"/>
      <c r="G1" s="237"/>
      <c r="H1" s="237"/>
      <c r="I1" s="237"/>
      <c r="J1" s="237"/>
      <c r="K1" s="237"/>
      <c r="L1" s="237"/>
      <c r="M1" s="237"/>
      <c r="N1" s="237"/>
      <c r="O1" s="238"/>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160"/>
      <c r="DK1" s="160"/>
      <c r="DL1" s="160"/>
      <c r="DM1" s="160"/>
      <c r="DN1" s="160"/>
      <c r="DO1" s="160"/>
      <c r="DP1" s="160"/>
      <c r="DQ1" s="160"/>
      <c r="DR1" s="160"/>
      <c r="DS1" s="160"/>
      <c r="DT1" s="160"/>
    </row>
    <row r="2" spans="1:384" s="70" customFormat="1" ht="24" customHeight="1" x14ac:dyDescent="0.2">
      <c r="A2" s="444" t="str">
        <f>'Build Main'!A2</f>
        <v xml:space="preserve">Insert Project Sponsor's Name here </v>
      </c>
      <c r="B2" s="982" t="s">
        <v>53</v>
      </c>
      <c r="C2" s="983"/>
      <c r="D2" s="399">
        <f ca="1">'Build Main'!O2</f>
        <v>45671.660289814812</v>
      </c>
      <c r="E2" s="239"/>
      <c r="F2" s="239"/>
      <c r="G2" s="240"/>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row>
    <row r="3" spans="1:384" s="70" customFormat="1" ht="24" customHeight="1" x14ac:dyDescent="0.2">
      <c r="A3" s="444" t="str">
        <f>'Build Main'!A3</f>
        <v>Insert Project Name and Location</v>
      </c>
      <c r="B3" s="984" t="s">
        <v>154</v>
      </c>
      <c r="C3" s="985"/>
      <c r="D3" s="401">
        <f>'Build Main'!O3</f>
        <v>2025</v>
      </c>
      <c r="E3" s="160"/>
      <c r="F3" s="160"/>
      <c r="G3" s="24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row>
    <row r="4" spans="1:384" s="70" customFormat="1" ht="24" customHeight="1" x14ac:dyDescent="0.2">
      <c r="A4" s="445" t="str">
        <f>'Build Main'!A4</f>
        <v xml:space="preserve">Insert Current Phase (e.g. Applic. for FFGA, Construction, Rev Ops) </v>
      </c>
      <c r="B4" s="986" t="s">
        <v>54</v>
      </c>
      <c r="C4" s="987"/>
      <c r="D4" s="406">
        <f>'Build Main'!O4</f>
        <v>2040</v>
      </c>
      <c r="E4" s="203"/>
      <c r="F4" s="203"/>
      <c r="G4" s="242"/>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row>
    <row r="5" spans="1:384" s="30" customFormat="1" ht="6" customHeight="1" thickBot="1" x14ac:dyDescent="0.25">
      <c r="A5" s="52"/>
      <c r="B5" s="51"/>
      <c r="C5" s="51"/>
      <c r="D5" s="51"/>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37"/>
      <c r="AS5" s="125"/>
      <c r="AT5" s="125"/>
      <c r="AU5" s="125"/>
      <c r="AV5" s="125"/>
      <c r="AW5" s="855"/>
      <c r="AX5" s="855"/>
      <c r="AY5" s="855"/>
      <c r="AZ5" s="856"/>
      <c r="BA5" s="855"/>
      <c r="BB5" s="855"/>
      <c r="BC5" s="855"/>
      <c r="BD5" s="855"/>
      <c r="BE5" s="855"/>
      <c r="BF5" s="855"/>
      <c r="BG5" s="855"/>
      <c r="BH5" s="856"/>
      <c r="BI5" s="855"/>
      <c r="BJ5" s="855"/>
      <c r="BK5" s="855"/>
      <c r="BL5" s="855"/>
      <c r="BM5" s="855"/>
      <c r="BN5" s="855"/>
      <c r="BO5" s="855"/>
      <c r="BP5" s="856"/>
      <c r="BQ5" s="855"/>
      <c r="BR5" s="855"/>
      <c r="BS5" s="855"/>
      <c r="BT5" s="855"/>
      <c r="BU5" s="855"/>
      <c r="BV5" s="855"/>
      <c r="BW5" s="855"/>
      <c r="BX5" s="856"/>
      <c r="BY5" s="855"/>
      <c r="BZ5" s="855"/>
      <c r="CA5" s="855"/>
      <c r="CB5" s="855"/>
      <c r="CC5" s="855"/>
      <c r="CD5" s="855"/>
      <c r="CE5" s="855"/>
      <c r="CF5" s="856"/>
      <c r="CG5" s="855"/>
      <c r="CH5" s="855"/>
      <c r="CI5" s="855"/>
      <c r="CJ5" s="856"/>
      <c r="CK5" s="855"/>
      <c r="CL5" s="855"/>
      <c r="CM5" s="855"/>
      <c r="CN5" s="855"/>
      <c r="CO5" s="855"/>
      <c r="CP5" s="855"/>
      <c r="CQ5" s="855"/>
      <c r="CR5" s="856"/>
      <c r="CS5" s="855"/>
      <c r="CT5" s="855"/>
      <c r="CU5" s="855"/>
      <c r="CV5" s="856"/>
      <c r="CW5" s="855"/>
      <c r="CX5" s="855"/>
      <c r="CY5" s="855"/>
      <c r="CZ5" s="855"/>
      <c r="DA5" s="855"/>
      <c r="DB5" s="855"/>
      <c r="DC5" s="855"/>
      <c r="DD5" s="855"/>
      <c r="DE5" s="855"/>
      <c r="DF5" s="855"/>
      <c r="DG5" s="855"/>
      <c r="DH5" s="855"/>
      <c r="DI5" s="855"/>
      <c r="DJ5" s="855"/>
      <c r="DK5" s="855"/>
      <c r="DL5" s="856"/>
      <c r="DM5" s="857"/>
      <c r="DN5" s="858"/>
      <c r="DO5" s="858"/>
      <c r="DP5" s="858"/>
      <c r="DQ5" s="858"/>
      <c r="DR5" s="858"/>
      <c r="DS5" s="858"/>
      <c r="DT5" s="858"/>
      <c r="DU5" s="858"/>
      <c r="DV5" s="858"/>
      <c r="DW5" s="858"/>
      <c r="DX5" s="858"/>
      <c r="DY5" s="858"/>
      <c r="DZ5" s="858"/>
      <c r="EA5" s="858"/>
      <c r="EB5" s="858"/>
      <c r="EC5" s="858"/>
      <c r="ED5" s="858"/>
      <c r="EE5" s="858"/>
      <c r="EF5" s="858"/>
      <c r="EG5" s="858"/>
      <c r="EH5" s="858"/>
      <c r="EI5" s="858"/>
      <c r="EJ5" s="858"/>
      <c r="EK5" s="858"/>
      <c r="EL5" s="858"/>
      <c r="EM5" s="858"/>
      <c r="EN5" s="858"/>
      <c r="EO5" s="858"/>
      <c r="EP5" s="858"/>
      <c r="EQ5" s="858"/>
      <c r="ER5" s="858"/>
      <c r="ES5" s="858"/>
      <c r="ET5" s="858"/>
      <c r="EU5" s="858"/>
      <c r="EV5" s="858"/>
      <c r="EW5" s="858"/>
      <c r="EX5" s="858"/>
      <c r="EY5" s="858"/>
      <c r="EZ5" s="858"/>
      <c r="FA5" s="858"/>
      <c r="FB5" s="858"/>
      <c r="FC5" s="858"/>
      <c r="FD5" s="858"/>
      <c r="FE5" s="858"/>
      <c r="FF5" s="858"/>
      <c r="FG5" s="858"/>
      <c r="FH5" s="858"/>
      <c r="FI5" s="858"/>
      <c r="FJ5" s="858"/>
      <c r="FK5" s="858"/>
      <c r="FL5" s="858"/>
      <c r="FM5" s="858"/>
      <c r="FN5" s="858"/>
      <c r="FO5" s="858"/>
      <c r="FP5" s="858"/>
      <c r="FQ5" s="858"/>
      <c r="FR5" s="858"/>
      <c r="FS5" s="858"/>
      <c r="FT5" s="858"/>
      <c r="FU5" s="858"/>
      <c r="FV5" s="858"/>
      <c r="FW5" s="858"/>
      <c r="FX5" s="858"/>
      <c r="FY5" s="858"/>
      <c r="FZ5" s="858"/>
      <c r="GA5" s="858"/>
      <c r="GB5" s="858"/>
      <c r="GC5" s="858"/>
      <c r="GD5" s="858"/>
      <c r="GE5" s="858"/>
      <c r="GF5" s="858"/>
      <c r="GG5" s="858"/>
      <c r="GH5" s="858"/>
      <c r="GI5" s="858"/>
      <c r="GJ5" s="858"/>
      <c r="GK5" s="801"/>
      <c r="GL5" s="801"/>
      <c r="GM5" s="801"/>
      <c r="GN5" s="801"/>
      <c r="GO5" s="801"/>
      <c r="GP5" s="801"/>
      <c r="GQ5" s="801"/>
      <c r="GR5" s="801"/>
      <c r="GS5" s="801"/>
      <c r="GT5" s="801"/>
      <c r="GU5" s="801"/>
      <c r="GV5" s="801"/>
      <c r="GW5" s="801"/>
      <c r="GX5" s="801"/>
      <c r="GY5" s="801"/>
      <c r="GZ5" s="801"/>
      <c r="HA5" s="801"/>
      <c r="HB5" s="801"/>
      <c r="HC5" s="801"/>
      <c r="HD5" s="801"/>
      <c r="HE5" s="801"/>
      <c r="HF5" s="801"/>
      <c r="HG5" s="801"/>
      <c r="HH5" s="801"/>
      <c r="HI5" s="801"/>
      <c r="HJ5" s="801"/>
      <c r="HK5" s="801"/>
      <c r="HL5" s="801"/>
      <c r="HM5" s="801"/>
      <c r="HN5" s="801"/>
      <c r="HO5" s="801"/>
      <c r="HP5" s="801"/>
      <c r="HQ5" s="801"/>
      <c r="HR5" s="801"/>
      <c r="HS5" s="801"/>
      <c r="HT5" s="801"/>
      <c r="HU5" s="801"/>
      <c r="HV5" s="801"/>
      <c r="HW5" s="801"/>
      <c r="HX5" s="801"/>
      <c r="HY5" s="801"/>
      <c r="HZ5" s="801"/>
      <c r="IA5" s="801"/>
      <c r="IB5" s="801"/>
      <c r="IC5" s="801"/>
      <c r="ID5" s="801"/>
      <c r="IE5" s="801"/>
      <c r="IF5" s="801"/>
      <c r="IG5" s="801"/>
      <c r="IH5" s="801"/>
      <c r="II5" s="801"/>
      <c r="IJ5" s="801"/>
      <c r="IK5" s="801"/>
      <c r="IL5" s="801"/>
      <c r="IM5" s="801"/>
      <c r="IN5" s="801"/>
      <c r="IO5" s="801"/>
      <c r="IP5" s="801"/>
      <c r="IQ5" s="801"/>
      <c r="IR5" s="801"/>
      <c r="IS5" s="801"/>
      <c r="IT5" s="801"/>
      <c r="IU5" s="801"/>
      <c r="IV5" s="801"/>
      <c r="IW5" s="801"/>
      <c r="IX5" s="801"/>
      <c r="IY5" s="801"/>
      <c r="IZ5" s="801"/>
      <c r="JA5" s="801"/>
      <c r="JB5" s="801"/>
      <c r="JC5" s="801"/>
      <c r="JD5" s="801"/>
      <c r="JE5" s="801"/>
      <c r="JF5" s="801"/>
      <c r="JG5" s="801"/>
      <c r="JH5" s="801"/>
      <c r="JI5" s="801"/>
      <c r="JJ5" s="801"/>
      <c r="JK5" s="801"/>
      <c r="JL5" s="801"/>
      <c r="JM5" s="801"/>
      <c r="JN5" s="801"/>
      <c r="JO5" s="801"/>
      <c r="JP5" s="801"/>
      <c r="JQ5" s="801"/>
      <c r="JR5" s="801"/>
      <c r="JS5" s="801"/>
      <c r="JT5" s="801"/>
      <c r="JU5" s="801"/>
      <c r="JV5" s="801"/>
      <c r="JW5" s="801"/>
      <c r="JX5" s="801"/>
      <c r="JY5" s="801"/>
      <c r="JZ5" s="801"/>
      <c r="KA5" s="801"/>
      <c r="KB5" s="801"/>
      <c r="KC5" s="801"/>
      <c r="KD5" s="801"/>
      <c r="KE5" s="801"/>
      <c r="KF5" s="801"/>
      <c r="KG5" s="801"/>
      <c r="KH5" s="801"/>
      <c r="KI5" s="801"/>
      <c r="KJ5" s="801"/>
      <c r="KK5" s="801"/>
      <c r="KL5" s="801"/>
      <c r="KM5" s="801"/>
      <c r="KN5" s="801"/>
      <c r="KO5" s="801"/>
      <c r="KP5" s="801"/>
      <c r="KQ5" s="801"/>
      <c r="KR5" s="801"/>
      <c r="KS5" s="801"/>
      <c r="KT5" s="801"/>
      <c r="KU5" s="801"/>
      <c r="KV5" s="801"/>
      <c r="KW5" s="801"/>
      <c r="KX5" s="801"/>
      <c r="KY5" s="801"/>
      <c r="KZ5" s="801"/>
      <c r="LA5" s="801"/>
      <c r="LB5" s="801"/>
      <c r="LC5" s="801"/>
      <c r="LD5" s="801"/>
      <c r="LE5" s="801"/>
      <c r="LF5" s="801"/>
      <c r="LG5" s="801"/>
      <c r="LH5" s="801"/>
      <c r="LI5" s="801"/>
      <c r="LJ5" s="801"/>
      <c r="LK5" s="801"/>
      <c r="LL5" s="801"/>
      <c r="LM5" s="801"/>
      <c r="LN5" s="801"/>
      <c r="LO5" s="801"/>
      <c r="LP5" s="801"/>
      <c r="LQ5" s="801"/>
      <c r="LR5" s="801"/>
      <c r="LS5" s="801"/>
      <c r="LT5" s="801"/>
      <c r="LU5" s="801"/>
      <c r="LV5" s="801"/>
      <c r="LW5" s="801"/>
      <c r="LX5" s="801"/>
      <c r="LY5" s="801"/>
      <c r="LZ5" s="801"/>
      <c r="MA5" s="801"/>
      <c r="MB5" s="801"/>
      <c r="MC5" s="801"/>
      <c r="MD5" s="801"/>
      <c r="ME5" s="801"/>
      <c r="MF5" s="801"/>
      <c r="MG5" s="801"/>
      <c r="MH5" s="801"/>
      <c r="MI5" s="801"/>
      <c r="MJ5" s="801"/>
      <c r="MK5" s="801"/>
      <c r="ML5" s="801"/>
      <c r="MM5" s="801"/>
      <c r="MN5" s="801"/>
      <c r="MO5" s="801"/>
      <c r="MP5" s="801"/>
      <c r="MQ5" s="801"/>
      <c r="MR5" s="801"/>
      <c r="MS5" s="801"/>
      <c r="MT5" s="801"/>
      <c r="MU5" s="801"/>
      <c r="MV5" s="801"/>
      <c r="MW5" s="801"/>
      <c r="MX5" s="801"/>
      <c r="MY5" s="801"/>
      <c r="MZ5" s="801"/>
      <c r="NA5" s="801"/>
      <c r="NB5" s="801"/>
      <c r="NC5" s="801"/>
      <c r="ND5" s="801"/>
      <c r="NE5" s="801"/>
      <c r="NF5" s="801"/>
      <c r="NG5" s="801"/>
      <c r="NH5" s="801"/>
      <c r="NI5" s="801"/>
      <c r="NJ5" s="801"/>
      <c r="NK5" s="801"/>
      <c r="NL5" s="801"/>
      <c r="NM5" s="801"/>
      <c r="NN5" s="801"/>
      <c r="NO5" s="801"/>
      <c r="NP5" s="801"/>
      <c r="NQ5" s="801"/>
      <c r="NR5" s="801"/>
      <c r="NS5" s="801"/>
    </row>
    <row r="6" spans="1:384" ht="63.75" customHeight="1" thickBot="1" x14ac:dyDescent="0.25">
      <c r="A6" s="988"/>
      <c r="B6" s="989"/>
      <c r="C6" s="447" t="s">
        <v>150</v>
      </c>
      <c r="D6" s="448" t="s">
        <v>181</v>
      </c>
      <c r="E6" s="977">
        <v>2005</v>
      </c>
      <c r="F6" s="978"/>
      <c r="G6" s="978"/>
      <c r="H6" s="979"/>
      <c r="I6" s="977">
        <v>2006</v>
      </c>
      <c r="J6" s="978"/>
      <c r="K6" s="978"/>
      <c r="L6" s="979"/>
      <c r="M6" s="977">
        <v>2007</v>
      </c>
      <c r="N6" s="978"/>
      <c r="O6" s="978"/>
      <c r="P6" s="979"/>
      <c r="Q6" s="977">
        <v>2008</v>
      </c>
      <c r="R6" s="978"/>
      <c r="S6" s="978"/>
      <c r="T6" s="979"/>
      <c r="U6" s="977">
        <v>2009</v>
      </c>
      <c r="V6" s="978"/>
      <c r="W6" s="978"/>
      <c r="X6" s="979"/>
      <c r="Y6" s="977">
        <v>2010</v>
      </c>
      <c r="Z6" s="978"/>
      <c r="AA6" s="978"/>
      <c r="AB6" s="979"/>
      <c r="AC6" s="977">
        <v>2011</v>
      </c>
      <c r="AD6" s="978"/>
      <c r="AE6" s="978"/>
      <c r="AF6" s="979"/>
      <c r="AG6" s="977">
        <v>2012</v>
      </c>
      <c r="AH6" s="978"/>
      <c r="AI6" s="978"/>
      <c r="AJ6" s="979"/>
      <c r="AK6" s="977">
        <v>2013</v>
      </c>
      <c r="AL6" s="978"/>
      <c r="AM6" s="978"/>
      <c r="AN6" s="979"/>
      <c r="AO6" s="977">
        <v>2014</v>
      </c>
      <c r="AP6" s="978"/>
      <c r="AQ6" s="978"/>
      <c r="AR6" s="979"/>
      <c r="AS6" s="977">
        <v>2015</v>
      </c>
      <c r="AT6" s="978"/>
      <c r="AU6" s="978"/>
      <c r="AV6" s="979"/>
      <c r="AW6" s="972">
        <v>2012</v>
      </c>
      <c r="AX6" s="973"/>
      <c r="AY6" s="973"/>
      <c r="AZ6" s="974"/>
      <c r="BA6" s="972">
        <f>AW6+1</f>
        <v>2013</v>
      </c>
      <c r="BB6" s="973"/>
      <c r="BC6" s="973"/>
      <c r="BD6" s="974"/>
      <c r="BE6" s="972">
        <f t="shared" ref="BE6" si="0">BA6+1</f>
        <v>2014</v>
      </c>
      <c r="BF6" s="973"/>
      <c r="BG6" s="973"/>
      <c r="BH6" s="974"/>
      <c r="BI6" s="972">
        <f t="shared" ref="BI6" si="1">BE6+1</f>
        <v>2015</v>
      </c>
      <c r="BJ6" s="973"/>
      <c r="BK6" s="973"/>
      <c r="BL6" s="974"/>
      <c r="BM6" s="972">
        <f t="shared" ref="BM6" si="2">BI6+1</f>
        <v>2016</v>
      </c>
      <c r="BN6" s="973"/>
      <c r="BO6" s="973"/>
      <c r="BP6" s="974"/>
      <c r="BQ6" s="972">
        <f t="shared" ref="BQ6" si="3">BM6+1</f>
        <v>2017</v>
      </c>
      <c r="BR6" s="973"/>
      <c r="BS6" s="973"/>
      <c r="BT6" s="974"/>
      <c r="BU6" s="972">
        <f t="shared" ref="BU6" si="4">BQ6+1</f>
        <v>2018</v>
      </c>
      <c r="BV6" s="973"/>
      <c r="BW6" s="973"/>
      <c r="BX6" s="974"/>
      <c r="BY6" s="972">
        <f t="shared" ref="BY6" si="5">BU6+1</f>
        <v>2019</v>
      </c>
      <c r="BZ6" s="973"/>
      <c r="CA6" s="973"/>
      <c r="CB6" s="974"/>
      <c r="CC6" s="972">
        <f t="shared" ref="CC6" si="6">BY6+1</f>
        <v>2020</v>
      </c>
      <c r="CD6" s="973"/>
      <c r="CE6" s="973"/>
      <c r="CF6" s="974"/>
      <c r="CG6" s="972">
        <f t="shared" ref="CG6" si="7">CC6+1</f>
        <v>2021</v>
      </c>
      <c r="CH6" s="973"/>
      <c r="CI6" s="973"/>
      <c r="CJ6" s="974"/>
      <c r="CK6" s="972">
        <f t="shared" ref="CK6" si="8">CG6+1</f>
        <v>2022</v>
      </c>
      <c r="CL6" s="973"/>
      <c r="CM6" s="973"/>
      <c r="CN6" s="974"/>
      <c r="CO6" s="972">
        <f t="shared" ref="CO6" si="9">CK6+1</f>
        <v>2023</v>
      </c>
      <c r="CP6" s="973"/>
      <c r="CQ6" s="973"/>
      <c r="CR6" s="974"/>
      <c r="CS6" s="972">
        <f t="shared" ref="CS6" si="10">CO6+1</f>
        <v>2024</v>
      </c>
      <c r="CT6" s="973"/>
      <c r="CU6" s="973"/>
      <c r="CV6" s="974"/>
      <c r="CW6" s="972">
        <f t="shared" ref="CW6" si="11">CS6+1</f>
        <v>2025</v>
      </c>
      <c r="CX6" s="973"/>
      <c r="CY6" s="973"/>
      <c r="CZ6" s="974"/>
      <c r="DA6" s="972">
        <f t="shared" ref="DA6" si="12">CW6+1</f>
        <v>2026</v>
      </c>
      <c r="DB6" s="973"/>
      <c r="DC6" s="973"/>
      <c r="DD6" s="974"/>
      <c r="DE6" s="972">
        <f t="shared" ref="DE6" si="13">DA6+1</f>
        <v>2027</v>
      </c>
      <c r="DF6" s="973"/>
      <c r="DG6" s="973"/>
      <c r="DH6" s="974"/>
      <c r="DI6" s="972">
        <f t="shared" ref="DI6" si="14">DE6+1</f>
        <v>2028</v>
      </c>
      <c r="DJ6" s="973"/>
      <c r="DK6" s="973"/>
      <c r="DL6" s="974"/>
      <c r="DM6" s="972">
        <f t="shared" ref="DM6" si="15">DI6+1</f>
        <v>2029</v>
      </c>
      <c r="DN6" s="973"/>
      <c r="DO6" s="973"/>
      <c r="DP6" s="974"/>
      <c r="DQ6" s="972">
        <f t="shared" ref="DQ6" si="16">DM6+1</f>
        <v>2030</v>
      </c>
      <c r="DR6" s="973"/>
      <c r="DS6" s="973"/>
      <c r="DT6" s="974"/>
      <c r="DU6" s="972">
        <f t="shared" ref="DU6" si="17">DQ6+1</f>
        <v>2031</v>
      </c>
      <c r="DV6" s="973"/>
      <c r="DW6" s="973"/>
      <c r="DX6" s="974"/>
      <c r="DY6" s="972">
        <f t="shared" ref="DY6" si="18">DU6+1</f>
        <v>2032</v>
      </c>
      <c r="DZ6" s="973"/>
      <c r="EA6" s="973"/>
      <c r="EB6" s="974"/>
      <c r="EC6" s="972">
        <f t="shared" ref="EC6" si="19">DY6+1</f>
        <v>2033</v>
      </c>
      <c r="ED6" s="973"/>
      <c r="EE6" s="973"/>
      <c r="EF6" s="974"/>
      <c r="EG6" s="972">
        <f t="shared" ref="EG6" si="20">EC6+1</f>
        <v>2034</v>
      </c>
      <c r="EH6" s="973"/>
      <c r="EI6" s="973"/>
      <c r="EJ6" s="974"/>
      <c r="EK6" s="972">
        <f t="shared" ref="EK6" si="21">EG6+1</f>
        <v>2035</v>
      </c>
      <c r="EL6" s="973"/>
      <c r="EM6" s="973"/>
      <c r="EN6" s="974"/>
      <c r="EO6" s="972">
        <f t="shared" ref="EO6" si="22">EK6+1</f>
        <v>2036</v>
      </c>
      <c r="EP6" s="973"/>
      <c r="EQ6" s="973"/>
      <c r="ER6" s="974"/>
      <c r="ES6" s="972">
        <f t="shared" ref="ES6" si="23">EO6+1</f>
        <v>2037</v>
      </c>
      <c r="ET6" s="973"/>
      <c r="EU6" s="973"/>
      <c r="EV6" s="974"/>
      <c r="EW6" s="972">
        <f t="shared" ref="EW6" si="24">ES6+1</f>
        <v>2038</v>
      </c>
      <c r="EX6" s="973"/>
      <c r="EY6" s="973"/>
      <c r="EZ6" s="974"/>
      <c r="FA6" s="972">
        <f t="shared" ref="FA6" si="25">EW6+1</f>
        <v>2039</v>
      </c>
      <c r="FB6" s="973"/>
      <c r="FC6" s="973"/>
      <c r="FD6" s="974"/>
      <c r="FE6" s="972">
        <f t="shared" ref="FE6" si="26">FA6+1</f>
        <v>2040</v>
      </c>
      <c r="FF6" s="973"/>
      <c r="FG6" s="973"/>
      <c r="FH6" s="974"/>
      <c r="FI6" s="972">
        <f t="shared" ref="FI6" si="27">FE6+1</f>
        <v>2041</v>
      </c>
      <c r="FJ6" s="973"/>
      <c r="FK6" s="973"/>
      <c r="FL6" s="974"/>
      <c r="FM6" s="972">
        <f t="shared" ref="FM6" si="28">FI6+1</f>
        <v>2042</v>
      </c>
      <c r="FN6" s="973"/>
      <c r="FO6" s="973"/>
      <c r="FP6" s="974"/>
      <c r="FQ6" s="972">
        <f t="shared" ref="FQ6" si="29">FM6+1</f>
        <v>2043</v>
      </c>
      <c r="FR6" s="973"/>
      <c r="FS6" s="973"/>
      <c r="FT6" s="974"/>
      <c r="FU6" s="972">
        <f t="shared" ref="FU6" si="30">FQ6+1</f>
        <v>2044</v>
      </c>
      <c r="FV6" s="973"/>
      <c r="FW6" s="973"/>
      <c r="FX6" s="974"/>
      <c r="FY6" s="972">
        <f t="shared" ref="FY6" si="31">FU6+1</f>
        <v>2045</v>
      </c>
      <c r="FZ6" s="973"/>
      <c r="GA6" s="973"/>
      <c r="GB6" s="974"/>
      <c r="GC6" s="972">
        <f t="shared" ref="GC6" si="32">FY6+1</f>
        <v>2046</v>
      </c>
      <c r="GD6" s="973"/>
      <c r="GE6" s="973"/>
      <c r="GF6" s="974"/>
      <c r="GG6" s="972">
        <f t="shared" ref="GG6" si="33">GC6+1</f>
        <v>2047</v>
      </c>
      <c r="GH6" s="973"/>
      <c r="GI6" s="973"/>
      <c r="GJ6" s="974"/>
    </row>
    <row r="7" spans="1:384" s="138" customFormat="1" ht="23.25" customHeight="1" x14ac:dyDescent="0.2">
      <c r="A7" s="975" t="s">
        <v>28</v>
      </c>
      <c r="B7" s="976"/>
      <c r="C7" s="685"/>
      <c r="D7" s="686"/>
      <c r="E7" s="449"/>
      <c r="F7" s="450"/>
      <c r="G7" s="450"/>
      <c r="H7" s="451"/>
      <c r="I7" s="452"/>
      <c r="J7" s="450"/>
      <c r="K7" s="450"/>
      <c r="L7" s="451"/>
      <c r="M7" s="453"/>
      <c r="N7" s="454"/>
      <c r="O7" s="454"/>
      <c r="P7" s="455"/>
      <c r="Q7" s="667"/>
      <c r="R7" s="668"/>
      <c r="S7" s="668"/>
      <c r="T7" s="669"/>
      <c r="U7" s="149"/>
      <c r="V7" s="150"/>
      <c r="W7" s="150"/>
      <c r="X7" s="151"/>
      <c r="Y7" s="676"/>
      <c r="Z7" s="677"/>
      <c r="AA7" s="678"/>
      <c r="AB7" s="679"/>
      <c r="AC7" s="676"/>
      <c r="AD7" s="678"/>
      <c r="AE7" s="678"/>
      <c r="AF7" s="679"/>
      <c r="AG7" s="676"/>
      <c r="AH7" s="678"/>
      <c r="AI7" s="678"/>
      <c r="AJ7" s="679"/>
      <c r="AK7" s="678"/>
      <c r="AL7" s="678"/>
      <c r="AM7" s="678"/>
      <c r="AN7" s="151"/>
      <c r="AO7" s="149"/>
      <c r="AP7" s="150"/>
      <c r="AQ7" s="150"/>
      <c r="AR7" s="151"/>
      <c r="AS7" s="149"/>
      <c r="AT7" s="150"/>
      <c r="AU7" s="150"/>
      <c r="AV7" s="151"/>
      <c r="AW7" s="688"/>
      <c r="AX7" s="806"/>
      <c r="AY7" s="834"/>
      <c r="AZ7" s="835"/>
      <c r="BA7" s="836"/>
      <c r="BB7" s="834"/>
      <c r="BC7" s="834"/>
      <c r="BD7" s="835"/>
      <c r="BE7" s="836"/>
      <c r="BF7" s="834"/>
      <c r="BG7" s="834"/>
      <c r="BH7" s="835"/>
      <c r="BI7" s="836"/>
      <c r="BJ7" s="834"/>
      <c r="BK7" s="834"/>
      <c r="BL7" s="835"/>
      <c r="BM7" s="836"/>
      <c r="BN7" s="834"/>
      <c r="BO7" s="834"/>
      <c r="BP7" s="835"/>
      <c r="BQ7" s="836"/>
      <c r="BR7" s="834"/>
      <c r="BS7" s="834"/>
      <c r="BT7" s="835"/>
      <c r="BU7" s="836"/>
      <c r="BV7" s="834"/>
      <c r="BW7" s="834"/>
      <c r="BX7" s="835"/>
      <c r="BY7" s="836"/>
      <c r="BZ7" s="834"/>
      <c r="CA7" s="834"/>
      <c r="CB7" s="835"/>
      <c r="CC7" s="836"/>
      <c r="CD7" s="834"/>
      <c r="CE7" s="834"/>
      <c r="CF7" s="835"/>
      <c r="CG7" s="836"/>
      <c r="CH7" s="834"/>
      <c r="CI7" s="834"/>
      <c r="CJ7" s="835"/>
      <c r="CK7" s="836"/>
      <c r="CL7" s="834"/>
      <c r="CM7" s="834"/>
      <c r="CN7" s="834"/>
      <c r="CO7" s="836"/>
      <c r="CP7" s="834"/>
      <c r="CQ7" s="834"/>
      <c r="CR7" s="835"/>
      <c r="CS7" s="836"/>
      <c r="CT7" s="834"/>
      <c r="CU7" s="834"/>
      <c r="CV7" s="837"/>
      <c r="CW7" s="836"/>
      <c r="CX7" s="834"/>
      <c r="CY7" s="834"/>
      <c r="CZ7" s="835"/>
      <c r="DA7" s="838"/>
      <c r="DB7" s="834"/>
      <c r="DC7" s="834"/>
      <c r="DD7" s="837"/>
      <c r="DE7" s="836"/>
      <c r="DF7" s="834"/>
      <c r="DG7" s="834"/>
      <c r="DH7" s="835"/>
      <c r="DI7" s="836"/>
      <c r="DJ7" s="834"/>
      <c r="DK7" s="834"/>
      <c r="DL7" s="834"/>
      <c r="DM7" s="836"/>
      <c r="DN7" s="834"/>
      <c r="DO7" s="834"/>
      <c r="DP7" s="835"/>
      <c r="DQ7" s="836"/>
      <c r="DR7" s="834"/>
      <c r="DS7" s="834"/>
      <c r="DT7" s="834"/>
      <c r="DU7" s="836"/>
      <c r="DV7" s="834"/>
      <c r="DW7" s="834"/>
      <c r="DX7" s="835"/>
      <c r="DY7" s="836"/>
      <c r="DZ7" s="834"/>
      <c r="EA7" s="834"/>
      <c r="EB7" s="837"/>
      <c r="EC7" s="836"/>
      <c r="ED7" s="834"/>
      <c r="EE7" s="834"/>
      <c r="EF7" s="835"/>
      <c r="EG7" s="838"/>
      <c r="EH7" s="834"/>
      <c r="EI7" s="834"/>
      <c r="EJ7" s="837"/>
      <c r="EK7" s="836"/>
      <c r="EL7" s="834"/>
      <c r="EM7" s="834"/>
      <c r="EN7" s="807"/>
      <c r="EO7" s="809"/>
      <c r="EP7" s="806"/>
      <c r="EQ7" s="806"/>
      <c r="ER7" s="689"/>
      <c r="ES7" s="808"/>
      <c r="ET7" s="806"/>
      <c r="EU7" s="834"/>
      <c r="EV7" s="834"/>
      <c r="EW7" s="836"/>
      <c r="EX7" s="834"/>
      <c r="EY7" s="834"/>
      <c r="EZ7" s="835"/>
      <c r="FA7" s="836"/>
      <c r="FB7" s="834"/>
      <c r="FC7" s="834"/>
      <c r="FD7" s="834"/>
      <c r="FE7" s="836"/>
      <c r="FF7" s="834"/>
      <c r="FG7" s="834"/>
      <c r="FH7" s="835"/>
      <c r="FI7" s="836"/>
      <c r="FJ7" s="834"/>
      <c r="FK7" s="834"/>
      <c r="FL7" s="837"/>
      <c r="FM7" s="836"/>
      <c r="FN7" s="834"/>
      <c r="FO7" s="834"/>
      <c r="FP7" s="835"/>
      <c r="FQ7" s="836"/>
      <c r="FR7" s="834"/>
      <c r="FS7" s="834"/>
      <c r="FT7" s="835"/>
      <c r="FU7" s="836"/>
      <c r="FV7" s="834"/>
      <c r="FW7" s="834"/>
      <c r="FX7" s="834"/>
      <c r="FY7" s="836"/>
      <c r="FZ7" s="834"/>
      <c r="GA7" s="834"/>
      <c r="GB7" s="835"/>
      <c r="GC7" s="836"/>
      <c r="GD7" s="834"/>
      <c r="GE7" s="834"/>
      <c r="GF7" s="837"/>
      <c r="GG7" s="836"/>
      <c r="GH7" s="834"/>
      <c r="GI7" s="834"/>
      <c r="GJ7" s="835"/>
    </row>
    <row r="8" spans="1:384" s="138" customFormat="1" ht="23.25" customHeight="1" x14ac:dyDescent="0.2">
      <c r="A8" s="990" t="s">
        <v>29</v>
      </c>
      <c r="B8" s="991"/>
      <c r="C8" s="685"/>
      <c r="D8" s="685"/>
      <c r="E8" s="139"/>
      <c r="F8" s="140"/>
      <c r="G8" s="140"/>
      <c r="H8" s="143"/>
      <c r="I8" s="142"/>
      <c r="J8" s="140"/>
      <c r="K8" s="140"/>
      <c r="L8" s="141"/>
      <c r="M8" s="456"/>
      <c r="N8" s="446"/>
      <c r="O8" s="446"/>
      <c r="P8" s="457"/>
      <c r="Q8" s="456"/>
      <c r="R8" s="446"/>
      <c r="S8" s="446"/>
      <c r="T8" s="446"/>
      <c r="U8" s="456"/>
      <c r="V8" s="446"/>
      <c r="W8" s="446"/>
      <c r="X8" s="446"/>
      <c r="Y8" s="456"/>
      <c r="Z8" s="446"/>
      <c r="AA8" s="446"/>
      <c r="AB8" s="446"/>
      <c r="AC8" s="142"/>
      <c r="AD8" s="140"/>
      <c r="AE8" s="140"/>
      <c r="AF8" s="143"/>
      <c r="AG8" s="142"/>
      <c r="AH8" s="140"/>
      <c r="AI8" s="140"/>
      <c r="AJ8" s="143"/>
      <c r="AK8" s="142"/>
      <c r="AL8" s="140"/>
      <c r="AM8" s="140"/>
      <c r="AN8" s="143"/>
      <c r="AO8" s="142"/>
      <c r="AP8" s="140"/>
      <c r="AQ8" s="140"/>
      <c r="AR8" s="143"/>
      <c r="AS8" s="142"/>
      <c r="AT8" s="140"/>
      <c r="AU8" s="140"/>
      <c r="AV8" s="143"/>
      <c r="AW8" s="691"/>
      <c r="AX8" s="692"/>
      <c r="AY8" s="140"/>
      <c r="AZ8" s="143"/>
      <c r="BA8" s="649"/>
      <c r="BB8" s="650"/>
      <c r="BC8" s="650"/>
      <c r="BD8" s="651"/>
      <c r="BE8" s="142"/>
      <c r="BF8" s="140"/>
      <c r="BG8" s="140"/>
      <c r="BH8" s="143"/>
      <c r="BI8" s="142"/>
      <c r="BJ8" s="140"/>
      <c r="BK8" s="140"/>
      <c r="BL8" s="143"/>
      <c r="BM8" s="142"/>
      <c r="BN8" s="140"/>
      <c r="BO8" s="140"/>
      <c r="BP8" s="143"/>
      <c r="BQ8" s="142"/>
      <c r="BR8" s="140"/>
      <c r="BS8" s="140"/>
      <c r="BT8" s="143"/>
      <c r="BU8" s="142"/>
      <c r="BV8" s="140"/>
      <c r="BW8" s="140"/>
      <c r="BX8" s="143"/>
      <c r="BY8" s="142"/>
      <c r="BZ8" s="140"/>
      <c r="CA8" s="140"/>
      <c r="CB8" s="143"/>
      <c r="CC8" s="142"/>
      <c r="CD8" s="140"/>
      <c r="CE8" s="140"/>
      <c r="CF8" s="143"/>
      <c r="CG8" s="142"/>
      <c r="CH8" s="140"/>
      <c r="CI8" s="140"/>
      <c r="CJ8" s="143"/>
      <c r="CK8" s="142"/>
      <c r="CL8" s="140"/>
      <c r="CM8" s="140"/>
      <c r="CN8" s="143"/>
      <c r="CO8" s="142"/>
      <c r="CP8" s="140"/>
      <c r="CQ8" s="140"/>
      <c r="CR8" s="143"/>
      <c r="CS8" s="142"/>
      <c r="CT8" s="140"/>
      <c r="CU8" s="140"/>
      <c r="CV8" s="141"/>
      <c r="CW8" s="142"/>
      <c r="CX8" s="140"/>
      <c r="CY8" s="140"/>
      <c r="CZ8" s="143"/>
      <c r="DA8" s="139"/>
      <c r="DB8" s="140"/>
      <c r="DC8" s="140"/>
      <c r="DD8" s="141"/>
      <c r="DE8" s="142"/>
      <c r="DF8" s="140"/>
      <c r="DG8" s="140"/>
      <c r="DH8" s="143"/>
      <c r="DI8" s="142"/>
      <c r="DJ8" s="140"/>
      <c r="DK8" s="140"/>
      <c r="DL8" s="140"/>
      <c r="DM8" s="142"/>
      <c r="DN8" s="140"/>
      <c r="DO8" s="140"/>
      <c r="DP8" s="143"/>
      <c r="DQ8" s="142"/>
      <c r="DR8" s="140"/>
      <c r="DS8" s="140"/>
      <c r="DT8" s="143"/>
      <c r="DU8" s="142"/>
      <c r="DV8" s="140"/>
      <c r="DW8" s="140"/>
      <c r="DX8" s="143"/>
      <c r="DY8" s="142"/>
      <c r="DZ8" s="140"/>
      <c r="EA8" s="140"/>
      <c r="EB8" s="141"/>
      <c r="EC8" s="142"/>
      <c r="ED8" s="140"/>
      <c r="EE8" s="140"/>
      <c r="EF8" s="143"/>
      <c r="EG8" s="139"/>
      <c r="EH8" s="140"/>
      <c r="EI8" s="140"/>
      <c r="EJ8" s="141"/>
      <c r="EK8" s="142"/>
      <c r="EL8" s="140"/>
      <c r="EM8" s="140"/>
      <c r="EN8" s="693"/>
      <c r="EO8" s="803"/>
      <c r="EP8" s="692"/>
      <c r="EQ8" s="692"/>
      <c r="ER8" s="692"/>
      <c r="ES8" s="691"/>
      <c r="ET8" s="692"/>
      <c r="EU8" s="140"/>
      <c r="EV8" s="140"/>
      <c r="EW8" s="142"/>
      <c r="EX8" s="140"/>
      <c r="EY8" s="140"/>
      <c r="EZ8" s="143"/>
      <c r="FA8" s="142"/>
      <c r="FB8" s="140"/>
      <c r="FC8" s="140"/>
      <c r="FD8" s="143"/>
      <c r="FE8" s="142"/>
      <c r="FF8" s="140"/>
      <c r="FG8" s="140"/>
      <c r="FH8" s="143"/>
      <c r="FI8" s="142"/>
      <c r="FJ8" s="140"/>
      <c r="FK8" s="140"/>
      <c r="FL8" s="141"/>
      <c r="FM8" s="142"/>
      <c r="FN8" s="140"/>
      <c r="FO8" s="140"/>
      <c r="FP8" s="143"/>
      <c r="FQ8" s="142"/>
      <c r="FR8" s="140"/>
      <c r="FS8" s="140"/>
      <c r="FT8" s="143"/>
      <c r="FU8" s="142"/>
      <c r="FV8" s="140"/>
      <c r="FW8" s="140"/>
      <c r="FX8" s="143"/>
      <c r="FY8" s="142"/>
      <c r="FZ8" s="140"/>
      <c r="GA8" s="140"/>
      <c r="GB8" s="143"/>
      <c r="GC8" s="142"/>
      <c r="GD8" s="140"/>
      <c r="GE8" s="140"/>
      <c r="GF8" s="141"/>
      <c r="GG8" s="142"/>
      <c r="GH8" s="140"/>
      <c r="GI8" s="140"/>
      <c r="GJ8" s="143"/>
    </row>
    <row r="9" spans="1:384" s="138" customFormat="1" ht="23.25" customHeight="1" x14ac:dyDescent="0.2">
      <c r="A9" s="975" t="s">
        <v>27</v>
      </c>
      <c r="B9" s="976"/>
      <c r="C9" s="685"/>
      <c r="D9" s="685"/>
      <c r="E9" s="139"/>
      <c r="F9" s="140"/>
      <c r="G9" s="140"/>
      <c r="H9" s="143"/>
      <c r="I9" s="142"/>
      <c r="J9" s="140"/>
      <c r="K9" s="140"/>
      <c r="L9" s="141"/>
      <c r="M9" s="456"/>
      <c r="N9" s="446"/>
      <c r="O9" s="446"/>
      <c r="P9" s="457"/>
      <c r="Q9" s="456"/>
      <c r="R9" s="446"/>
      <c r="S9" s="446"/>
      <c r="T9" s="446"/>
      <c r="U9" s="456"/>
      <c r="V9" s="446"/>
      <c r="W9" s="446"/>
      <c r="X9" s="446"/>
      <c r="Y9" s="456"/>
      <c r="Z9" s="446"/>
      <c r="AA9" s="446"/>
      <c r="AB9" s="446"/>
      <c r="AC9" s="142"/>
      <c r="AD9" s="140"/>
      <c r="AE9" s="140"/>
      <c r="AF9" s="143"/>
      <c r="AG9" s="142"/>
      <c r="AH9" s="140"/>
      <c r="AI9" s="140"/>
      <c r="AJ9" s="143"/>
      <c r="AK9" s="142"/>
      <c r="AL9" s="140"/>
      <c r="AM9" s="140"/>
      <c r="AN9" s="143"/>
      <c r="AO9" s="142"/>
      <c r="AP9" s="140"/>
      <c r="AQ9" s="140"/>
      <c r="AR9" s="143"/>
      <c r="AS9" s="142"/>
      <c r="AT9" s="140"/>
      <c r="AU9" s="140"/>
      <c r="AV9" s="143"/>
      <c r="AW9" s="691"/>
      <c r="AX9" s="692"/>
      <c r="AY9" s="140"/>
      <c r="AZ9" s="143"/>
      <c r="BA9" s="649"/>
      <c r="BB9" s="650"/>
      <c r="BC9" s="650"/>
      <c r="BD9" s="651"/>
      <c r="BE9" s="142"/>
      <c r="BF9" s="140"/>
      <c r="BG9" s="140"/>
      <c r="BH9" s="143"/>
      <c r="BI9" s="142"/>
      <c r="BJ9" s="140"/>
      <c r="BK9" s="140"/>
      <c r="BL9" s="143"/>
      <c r="BM9" s="142"/>
      <c r="BN9" s="140"/>
      <c r="BO9" s="140"/>
      <c r="BP9" s="143"/>
      <c r="BQ9" s="142"/>
      <c r="BR9" s="140"/>
      <c r="BS9" s="140"/>
      <c r="BT9" s="143"/>
      <c r="BU9" s="142"/>
      <c r="BV9" s="140"/>
      <c r="BW9" s="140"/>
      <c r="BX9" s="143"/>
      <c r="BY9" s="142"/>
      <c r="BZ9" s="140"/>
      <c r="CA9" s="140"/>
      <c r="CB9" s="143"/>
      <c r="CC9" s="142"/>
      <c r="CD9" s="140"/>
      <c r="CE9" s="140"/>
      <c r="CF9" s="143"/>
      <c r="CG9" s="142"/>
      <c r="CH9" s="140"/>
      <c r="CI9" s="140"/>
      <c r="CJ9" s="143"/>
      <c r="CK9" s="142"/>
      <c r="CL9" s="140"/>
      <c r="CM9" s="140"/>
      <c r="CN9" s="143"/>
      <c r="CO9" s="142"/>
      <c r="CP9" s="140"/>
      <c r="CQ9" s="140"/>
      <c r="CR9" s="143"/>
      <c r="CS9" s="142"/>
      <c r="CT9" s="140"/>
      <c r="CU9" s="140"/>
      <c r="CV9" s="141"/>
      <c r="CW9" s="142"/>
      <c r="CX9" s="140"/>
      <c r="CY9" s="140"/>
      <c r="CZ9" s="143"/>
      <c r="DA9" s="139"/>
      <c r="DB9" s="140"/>
      <c r="DC9" s="140"/>
      <c r="DD9" s="141"/>
      <c r="DE9" s="142"/>
      <c r="DF9" s="140"/>
      <c r="DG9" s="140"/>
      <c r="DH9" s="143"/>
      <c r="DI9" s="142"/>
      <c r="DJ9" s="140"/>
      <c r="DK9" s="140"/>
      <c r="DL9" s="140"/>
      <c r="DM9" s="142"/>
      <c r="DN9" s="140"/>
      <c r="DO9" s="140"/>
      <c r="DP9" s="143"/>
      <c r="DQ9" s="142"/>
      <c r="DR9" s="140"/>
      <c r="DS9" s="140"/>
      <c r="DT9" s="143"/>
      <c r="DU9" s="142"/>
      <c r="DV9" s="140"/>
      <c r="DW9" s="140"/>
      <c r="DX9" s="143"/>
      <c r="DY9" s="142"/>
      <c r="DZ9" s="140"/>
      <c r="EA9" s="140"/>
      <c r="EB9" s="141"/>
      <c r="EC9" s="142"/>
      <c r="ED9" s="140"/>
      <c r="EE9" s="140"/>
      <c r="EF9" s="143"/>
      <c r="EG9" s="139"/>
      <c r="EH9" s="140"/>
      <c r="EI9" s="140"/>
      <c r="EJ9" s="141"/>
      <c r="EK9" s="142"/>
      <c r="EL9" s="140"/>
      <c r="EM9" s="140"/>
      <c r="EN9" s="693"/>
      <c r="EO9" s="803"/>
      <c r="EP9" s="692"/>
      <c r="EQ9" s="692"/>
      <c r="ER9" s="692"/>
      <c r="ES9" s="691"/>
      <c r="ET9" s="692"/>
      <c r="EU9" s="140"/>
      <c r="EV9" s="140"/>
      <c r="EW9" s="142"/>
      <c r="EX9" s="140"/>
      <c r="EY9" s="140"/>
      <c r="EZ9" s="143"/>
      <c r="FA9" s="142"/>
      <c r="FB9" s="140"/>
      <c r="FC9" s="140"/>
      <c r="FD9" s="143"/>
      <c r="FE9" s="142"/>
      <c r="FF9" s="140"/>
      <c r="FG9" s="140"/>
      <c r="FH9" s="143"/>
      <c r="FI9" s="142"/>
      <c r="FJ9" s="140"/>
      <c r="FK9" s="140"/>
      <c r="FL9" s="141"/>
      <c r="FM9" s="142"/>
      <c r="FN9" s="140"/>
      <c r="FO9" s="140"/>
      <c r="FP9" s="143"/>
      <c r="FQ9" s="142"/>
      <c r="FR9" s="140"/>
      <c r="FS9" s="140"/>
      <c r="FT9" s="143"/>
      <c r="FU9" s="142"/>
      <c r="FV9" s="140"/>
      <c r="FW9" s="140"/>
      <c r="FX9" s="143"/>
      <c r="FY9" s="142"/>
      <c r="FZ9" s="140"/>
      <c r="GA9" s="140"/>
      <c r="GB9" s="143"/>
      <c r="GC9" s="142"/>
      <c r="GD9" s="140"/>
      <c r="GE9" s="140"/>
      <c r="GF9" s="141"/>
      <c r="GG9" s="142"/>
      <c r="GH9" s="140"/>
      <c r="GI9" s="140"/>
      <c r="GJ9" s="143"/>
    </row>
    <row r="10" spans="1:384" s="138" customFormat="1" ht="23.25" customHeight="1" x14ac:dyDescent="0.2">
      <c r="A10" s="975" t="s">
        <v>26</v>
      </c>
      <c r="B10" s="976"/>
      <c r="C10" s="685"/>
      <c r="D10" s="686"/>
      <c r="E10" s="139"/>
      <c r="F10" s="140"/>
      <c r="G10" s="140"/>
      <c r="H10" s="143"/>
      <c r="I10" s="142"/>
      <c r="J10" s="140"/>
      <c r="K10" s="140"/>
      <c r="L10" s="141"/>
      <c r="M10" s="456"/>
      <c r="N10" s="446"/>
      <c r="O10" s="446"/>
      <c r="P10" s="457"/>
      <c r="Q10" s="456"/>
      <c r="R10" s="446"/>
      <c r="S10" s="446"/>
      <c r="T10" s="446"/>
      <c r="U10" s="456"/>
      <c r="V10" s="446"/>
      <c r="W10" s="446"/>
      <c r="X10" s="446"/>
      <c r="Y10" s="456"/>
      <c r="Z10" s="446"/>
      <c r="AA10" s="446"/>
      <c r="AB10" s="446"/>
      <c r="AC10" s="142"/>
      <c r="AD10" s="140"/>
      <c r="AE10" s="140"/>
      <c r="AF10" s="143"/>
      <c r="AG10" s="142"/>
      <c r="AH10" s="140"/>
      <c r="AI10" s="140"/>
      <c r="AJ10" s="143"/>
      <c r="AK10" s="142"/>
      <c r="AL10" s="140"/>
      <c r="AM10" s="140"/>
      <c r="AN10" s="143"/>
      <c r="AO10" s="142"/>
      <c r="AP10" s="140"/>
      <c r="AQ10" s="140"/>
      <c r="AR10" s="143"/>
      <c r="AS10" s="142"/>
      <c r="AT10" s="140"/>
      <c r="AU10" s="140"/>
      <c r="AV10" s="143"/>
      <c r="AW10" s="691"/>
      <c r="AX10" s="692"/>
      <c r="AY10" s="140"/>
      <c r="AZ10" s="143"/>
      <c r="BA10" s="649"/>
      <c r="BB10" s="650"/>
      <c r="BC10" s="650"/>
      <c r="BD10" s="651"/>
      <c r="BE10" s="142"/>
      <c r="BF10" s="140"/>
      <c r="BG10" s="140"/>
      <c r="BH10" s="143"/>
      <c r="BI10" s="142"/>
      <c r="BJ10" s="140"/>
      <c r="BK10" s="140"/>
      <c r="BL10" s="143"/>
      <c r="BM10" s="142"/>
      <c r="BN10" s="140"/>
      <c r="BO10" s="140"/>
      <c r="BP10" s="143"/>
      <c r="BQ10" s="142"/>
      <c r="BR10" s="140"/>
      <c r="BS10" s="140"/>
      <c r="BT10" s="143"/>
      <c r="BU10" s="142"/>
      <c r="BV10" s="140"/>
      <c r="BW10" s="140"/>
      <c r="BX10" s="143"/>
      <c r="BY10" s="142"/>
      <c r="BZ10" s="140"/>
      <c r="CA10" s="140"/>
      <c r="CB10" s="143"/>
      <c r="CC10" s="142"/>
      <c r="CD10" s="140"/>
      <c r="CE10" s="140"/>
      <c r="CF10" s="143"/>
      <c r="CG10" s="142"/>
      <c r="CH10" s="140"/>
      <c r="CI10" s="140"/>
      <c r="CJ10" s="143"/>
      <c r="CK10" s="142"/>
      <c r="CL10" s="140"/>
      <c r="CM10" s="140"/>
      <c r="CN10" s="143"/>
      <c r="CO10" s="142"/>
      <c r="CP10" s="140"/>
      <c r="CQ10" s="140"/>
      <c r="CR10" s="143"/>
      <c r="CS10" s="142"/>
      <c r="CT10" s="140"/>
      <c r="CU10" s="140"/>
      <c r="CV10" s="141"/>
      <c r="CW10" s="142"/>
      <c r="CX10" s="140"/>
      <c r="CY10" s="140"/>
      <c r="CZ10" s="143"/>
      <c r="DA10" s="139"/>
      <c r="DB10" s="140"/>
      <c r="DC10" s="140"/>
      <c r="DD10" s="141"/>
      <c r="DE10" s="142"/>
      <c r="DF10" s="140"/>
      <c r="DG10" s="140"/>
      <c r="DH10" s="143"/>
      <c r="DI10" s="142"/>
      <c r="DJ10" s="140"/>
      <c r="DK10" s="140"/>
      <c r="DL10" s="140"/>
      <c r="DM10" s="142"/>
      <c r="DN10" s="140"/>
      <c r="DO10" s="140"/>
      <c r="DP10" s="143"/>
      <c r="DQ10" s="142"/>
      <c r="DR10" s="140"/>
      <c r="DS10" s="140"/>
      <c r="DT10" s="143"/>
      <c r="DU10" s="142"/>
      <c r="DV10" s="140"/>
      <c r="DW10" s="140"/>
      <c r="DX10" s="143"/>
      <c r="DY10" s="142"/>
      <c r="DZ10" s="140"/>
      <c r="EA10" s="140"/>
      <c r="EB10" s="141"/>
      <c r="EC10" s="142"/>
      <c r="ED10" s="140"/>
      <c r="EE10" s="140"/>
      <c r="EF10" s="143"/>
      <c r="EG10" s="139"/>
      <c r="EH10" s="140"/>
      <c r="EI10" s="140"/>
      <c r="EJ10" s="141"/>
      <c r="EK10" s="142"/>
      <c r="EL10" s="140"/>
      <c r="EM10" s="140"/>
      <c r="EN10" s="693"/>
      <c r="EO10" s="803"/>
      <c r="EP10" s="692"/>
      <c r="EQ10" s="692"/>
      <c r="ER10" s="692"/>
      <c r="ES10" s="691"/>
      <c r="ET10" s="692"/>
      <c r="EU10" s="140"/>
      <c r="EV10" s="140"/>
      <c r="EW10" s="142"/>
      <c r="EX10" s="140"/>
      <c r="EY10" s="140"/>
      <c r="EZ10" s="143"/>
      <c r="FA10" s="142"/>
      <c r="FB10" s="140"/>
      <c r="FC10" s="140"/>
      <c r="FD10" s="143"/>
      <c r="FE10" s="142"/>
      <c r="FF10" s="140"/>
      <c r="FG10" s="140"/>
      <c r="FH10" s="143"/>
      <c r="FI10" s="142"/>
      <c r="FJ10" s="140"/>
      <c r="FK10" s="140"/>
      <c r="FL10" s="141"/>
      <c r="FM10" s="142"/>
      <c r="FN10" s="140"/>
      <c r="FO10" s="140"/>
      <c r="FP10" s="143"/>
      <c r="FQ10" s="142"/>
      <c r="FR10" s="140"/>
      <c r="FS10" s="140"/>
      <c r="FT10" s="143"/>
      <c r="FU10" s="142"/>
      <c r="FV10" s="140"/>
      <c r="FW10" s="140"/>
      <c r="FX10" s="143"/>
      <c r="FY10" s="142"/>
      <c r="FZ10" s="140"/>
      <c r="GA10" s="140"/>
      <c r="GB10" s="143"/>
      <c r="GC10" s="142"/>
      <c r="GD10" s="140"/>
      <c r="GE10" s="140"/>
      <c r="GF10" s="141"/>
      <c r="GG10" s="142"/>
      <c r="GH10" s="140"/>
      <c r="GI10" s="140"/>
      <c r="GJ10" s="143"/>
    </row>
    <row r="11" spans="1:384" s="138" customFormat="1" ht="23.25" customHeight="1" x14ac:dyDescent="0.2">
      <c r="A11" s="975" t="s">
        <v>25</v>
      </c>
      <c r="B11" s="976"/>
      <c r="C11" s="685"/>
      <c r="D11" s="686"/>
      <c r="E11" s="144"/>
      <c r="F11" s="145"/>
      <c r="G11" s="145"/>
      <c r="H11" s="147"/>
      <c r="I11" s="148"/>
      <c r="J11" s="145"/>
      <c r="K11" s="145"/>
      <c r="L11" s="146"/>
      <c r="M11" s="456"/>
      <c r="N11" s="446"/>
      <c r="O11" s="446"/>
      <c r="P11" s="457"/>
      <c r="Q11" s="652"/>
      <c r="R11" s="650"/>
      <c r="S11" s="650"/>
      <c r="T11" s="651"/>
      <c r="U11" s="649"/>
      <c r="V11" s="650"/>
      <c r="W11" s="446"/>
      <c r="X11" s="446"/>
      <c r="Y11" s="456"/>
      <c r="Z11" s="446"/>
      <c r="AA11" s="446"/>
      <c r="AB11" s="446"/>
      <c r="AC11" s="148"/>
      <c r="AD11" s="145"/>
      <c r="AE11" s="145"/>
      <c r="AF11" s="147"/>
      <c r="AG11" s="148"/>
      <c r="AH11" s="145"/>
      <c r="AI11" s="145"/>
      <c r="AJ11" s="147"/>
      <c r="AK11" s="148"/>
      <c r="AL11" s="145"/>
      <c r="AM11" s="145"/>
      <c r="AN11" s="147"/>
      <c r="AO11" s="148"/>
      <c r="AP11" s="145"/>
      <c r="AQ11" s="145"/>
      <c r="AR11" s="147"/>
      <c r="AS11" s="148"/>
      <c r="AT11" s="145"/>
      <c r="AU11" s="145"/>
      <c r="AV11" s="147"/>
      <c r="AW11" s="694"/>
      <c r="AX11" s="695"/>
      <c r="AY11" s="145"/>
      <c r="AZ11" s="147"/>
      <c r="BA11" s="649"/>
      <c r="BB11" s="650"/>
      <c r="BC11" s="650"/>
      <c r="BD11" s="651"/>
      <c r="BE11" s="148"/>
      <c r="BF11" s="145"/>
      <c r="BG11" s="145"/>
      <c r="BH11" s="147"/>
      <c r="BI11" s="148"/>
      <c r="BJ11" s="145"/>
      <c r="BK11" s="145"/>
      <c r="BL11" s="147"/>
      <c r="BM11" s="148"/>
      <c r="BN11" s="145"/>
      <c r="BO11" s="145"/>
      <c r="BP11" s="147"/>
      <c r="BQ11" s="148"/>
      <c r="BR11" s="145"/>
      <c r="BS11" s="145"/>
      <c r="BT11" s="147"/>
      <c r="BU11" s="148"/>
      <c r="BV11" s="145"/>
      <c r="BW11" s="145"/>
      <c r="BX11" s="147"/>
      <c r="BY11" s="148"/>
      <c r="BZ11" s="145"/>
      <c r="CA11" s="145"/>
      <c r="CB11" s="147"/>
      <c r="CC11" s="148"/>
      <c r="CD11" s="145"/>
      <c r="CE11" s="145"/>
      <c r="CF11" s="147"/>
      <c r="CG11" s="148"/>
      <c r="CH11" s="145"/>
      <c r="CI11" s="145"/>
      <c r="CJ11" s="147"/>
      <c r="CK11" s="148"/>
      <c r="CL11" s="145"/>
      <c r="CM11" s="145"/>
      <c r="CN11" s="143"/>
      <c r="CO11" s="148"/>
      <c r="CP11" s="145"/>
      <c r="CQ11" s="145"/>
      <c r="CR11" s="147"/>
      <c r="CS11" s="148"/>
      <c r="CT11" s="145"/>
      <c r="CU11" s="145"/>
      <c r="CV11" s="146"/>
      <c r="CW11" s="142"/>
      <c r="CX11" s="140"/>
      <c r="CY11" s="140"/>
      <c r="CZ11" s="143"/>
      <c r="DA11" s="139"/>
      <c r="DB11" s="140"/>
      <c r="DC11" s="140"/>
      <c r="DD11" s="141"/>
      <c r="DE11" s="148"/>
      <c r="DF11" s="145"/>
      <c r="DG11" s="145"/>
      <c r="DH11" s="147"/>
      <c r="DI11" s="148"/>
      <c r="DJ11" s="145"/>
      <c r="DK11" s="145"/>
      <c r="DL11" s="145"/>
      <c r="DM11" s="148"/>
      <c r="DN11" s="145"/>
      <c r="DO11" s="145"/>
      <c r="DP11" s="147"/>
      <c r="DQ11" s="148"/>
      <c r="DR11" s="145"/>
      <c r="DS11" s="145"/>
      <c r="DT11" s="143"/>
      <c r="DU11" s="148"/>
      <c r="DV11" s="145"/>
      <c r="DW11" s="145"/>
      <c r="DX11" s="147"/>
      <c r="DY11" s="148"/>
      <c r="DZ11" s="145"/>
      <c r="EA11" s="145"/>
      <c r="EB11" s="146"/>
      <c r="EC11" s="142"/>
      <c r="ED11" s="140"/>
      <c r="EE11" s="140"/>
      <c r="EF11" s="143"/>
      <c r="EG11" s="139"/>
      <c r="EH11" s="140"/>
      <c r="EI11" s="140"/>
      <c r="EJ11" s="141"/>
      <c r="EK11" s="148"/>
      <c r="EL11" s="145"/>
      <c r="EM11" s="145"/>
      <c r="EN11" s="696"/>
      <c r="EO11" s="804"/>
      <c r="EP11" s="695"/>
      <c r="EQ11" s="695"/>
      <c r="ER11" s="695"/>
      <c r="ES11" s="694"/>
      <c r="ET11" s="695"/>
      <c r="EU11" s="145"/>
      <c r="EV11" s="145"/>
      <c r="EW11" s="148"/>
      <c r="EX11" s="145"/>
      <c r="EY11" s="145"/>
      <c r="EZ11" s="147"/>
      <c r="FA11" s="148"/>
      <c r="FB11" s="145"/>
      <c r="FC11" s="145"/>
      <c r="FD11" s="143"/>
      <c r="FE11" s="148"/>
      <c r="FF11" s="145"/>
      <c r="FG11" s="145"/>
      <c r="FH11" s="147"/>
      <c r="FI11" s="148"/>
      <c r="FJ11" s="145"/>
      <c r="FK11" s="145"/>
      <c r="FL11" s="146"/>
      <c r="FM11" s="142"/>
      <c r="FN11" s="140"/>
      <c r="FO11" s="140"/>
      <c r="FP11" s="143"/>
      <c r="FQ11" s="148"/>
      <c r="FR11" s="145"/>
      <c r="FS11" s="145"/>
      <c r="FT11" s="147"/>
      <c r="FU11" s="148"/>
      <c r="FV11" s="145"/>
      <c r="FW11" s="145"/>
      <c r="FX11" s="143"/>
      <c r="FY11" s="148"/>
      <c r="FZ11" s="145"/>
      <c r="GA11" s="145"/>
      <c r="GB11" s="147"/>
      <c r="GC11" s="148"/>
      <c r="GD11" s="145"/>
      <c r="GE11" s="145"/>
      <c r="GF11" s="146"/>
      <c r="GG11" s="142"/>
      <c r="GH11" s="140"/>
      <c r="GI11" s="140"/>
      <c r="GJ11" s="143"/>
    </row>
    <row r="12" spans="1:384" s="446" customFormat="1" ht="23.25" customHeight="1" x14ac:dyDescent="0.2">
      <c r="A12" s="975" t="s">
        <v>24</v>
      </c>
      <c r="B12" s="976"/>
      <c r="C12" s="687"/>
      <c r="D12" s="686"/>
      <c r="E12" s="139"/>
      <c r="F12" s="140"/>
      <c r="G12" s="140"/>
      <c r="H12" s="143"/>
      <c r="I12" s="142"/>
      <c r="J12" s="140"/>
      <c r="K12" s="140"/>
      <c r="L12" s="141"/>
      <c r="M12" s="456"/>
      <c r="P12" s="457"/>
      <c r="Q12" s="456"/>
      <c r="T12" s="457"/>
      <c r="U12" s="456"/>
      <c r="X12" s="457"/>
      <c r="Y12" s="456"/>
      <c r="AB12" s="457"/>
      <c r="AC12" s="142"/>
      <c r="AD12" s="140"/>
      <c r="AE12" s="140"/>
      <c r="AF12" s="143"/>
      <c r="AG12" s="142"/>
      <c r="AH12" s="140"/>
      <c r="AI12" s="140"/>
      <c r="AJ12" s="143"/>
      <c r="AK12" s="142"/>
      <c r="AL12" s="140"/>
      <c r="AM12" s="140"/>
      <c r="AN12" s="143"/>
      <c r="AO12" s="142"/>
      <c r="AP12" s="140"/>
      <c r="AQ12" s="140"/>
      <c r="AR12" s="143"/>
      <c r="AS12" s="142"/>
      <c r="AT12" s="140"/>
      <c r="AU12" s="140"/>
      <c r="AV12" s="143"/>
      <c r="AW12" s="691"/>
      <c r="AX12" s="692"/>
      <c r="AY12" s="140"/>
      <c r="AZ12" s="143"/>
      <c r="BA12" s="652"/>
      <c r="BB12" s="650"/>
      <c r="BC12" s="650"/>
      <c r="BD12" s="651"/>
      <c r="BE12" s="142"/>
      <c r="BF12" s="140"/>
      <c r="BG12" s="140"/>
      <c r="BH12" s="143"/>
      <c r="BI12" s="142"/>
      <c r="BJ12" s="140"/>
      <c r="BK12" s="140"/>
      <c r="BL12" s="143"/>
      <c r="BM12" s="142"/>
      <c r="BN12" s="140"/>
      <c r="BO12" s="140"/>
      <c r="BP12" s="143"/>
      <c r="BQ12" s="142"/>
      <c r="BR12" s="140"/>
      <c r="BS12" s="140"/>
      <c r="BT12" s="143"/>
      <c r="BU12" s="142"/>
      <c r="BV12" s="140"/>
      <c r="BW12" s="140"/>
      <c r="BX12" s="143"/>
      <c r="BY12" s="142"/>
      <c r="BZ12" s="140"/>
      <c r="CA12" s="140"/>
      <c r="CB12" s="143"/>
      <c r="CC12" s="142"/>
      <c r="CD12" s="140"/>
      <c r="CE12" s="140"/>
      <c r="CF12" s="143"/>
      <c r="CG12" s="142"/>
      <c r="CH12" s="140"/>
      <c r="CI12" s="140"/>
      <c r="CJ12" s="143"/>
      <c r="CK12" s="142"/>
      <c r="CL12" s="140"/>
      <c r="CM12" s="140"/>
      <c r="CN12" s="143"/>
      <c r="CO12" s="142"/>
      <c r="CP12" s="140"/>
      <c r="CQ12" s="140"/>
      <c r="CR12" s="143"/>
      <c r="CS12" s="142"/>
      <c r="CT12" s="140"/>
      <c r="CU12" s="140"/>
      <c r="CV12" s="141"/>
      <c r="CW12" s="142"/>
      <c r="CX12" s="140"/>
      <c r="CY12" s="140"/>
      <c r="CZ12" s="143"/>
      <c r="DA12" s="139"/>
      <c r="DB12" s="140"/>
      <c r="DC12" s="140"/>
      <c r="DD12" s="141"/>
      <c r="DE12" s="142"/>
      <c r="DF12" s="140"/>
      <c r="DG12" s="140"/>
      <c r="DH12" s="143"/>
      <c r="DI12" s="142"/>
      <c r="DJ12" s="140"/>
      <c r="DK12" s="140"/>
      <c r="DL12" s="140"/>
      <c r="DM12" s="142"/>
      <c r="DN12" s="140"/>
      <c r="DO12" s="140"/>
      <c r="DP12" s="143"/>
      <c r="DQ12" s="142"/>
      <c r="DR12" s="140"/>
      <c r="DS12" s="140"/>
      <c r="DT12" s="143"/>
      <c r="DU12" s="142"/>
      <c r="DV12" s="140"/>
      <c r="DW12" s="140"/>
      <c r="DX12" s="143"/>
      <c r="DY12" s="142"/>
      <c r="DZ12" s="140"/>
      <c r="EA12" s="140"/>
      <c r="EB12" s="141"/>
      <c r="EC12" s="142"/>
      <c r="ED12" s="140"/>
      <c r="EE12" s="140"/>
      <c r="EF12" s="143"/>
      <c r="EG12" s="139"/>
      <c r="EH12" s="140"/>
      <c r="EI12" s="140"/>
      <c r="EJ12" s="141"/>
      <c r="EK12" s="142"/>
      <c r="EL12" s="140"/>
      <c r="EM12" s="140"/>
      <c r="EN12" s="693"/>
      <c r="EO12" s="803"/>
      <c r="EP12" s="692"/>
      <c r="EQ12" s="692"/>
      <c r="ER12" s="692"/>
      <c r="ES12" s="691"/>
      <c r="ET12" s="692"/>
      <c r="EU12" s="140"/>
      <c r="EV12" s="140"/>
      <c r="EW12" s="142"/>
      <c r="EX12" s="140"/>
      <c r="EY12" s="140"/>
      <c r="EZ12" s="143"/>
      <c r="FA12" s="142"/>
      <c r="FB12" s="140"/>
      <c r="FC12" s="140"/>
      <c r="FD12" s="143"/>
      <c r="FE12" s="142"/>
      <c r="FF12" s="140"/>
      <c r="FG12" s="140"/>
      <c r="FH12" s="143"/>
      <c r="FI12" s="142"/>
      <c r="FJ12" s="140"/>
      <c r="FK12" s="140"/>
      <c r="FL12" s="141"/>
      <c r="FM12" s="142"/>
      <c r="FN12" s="140"/>
      <c r="FO12" s="140"/>
      <c r="FP12" s="143"/>
      <c r="FQ12" s="142"/>
      <c r="FR12" s="140"/>
      <c r="FS12" s="140"/>
      <c r="FT12" s="143"/>
      <c r="FU12" s="142"/>
      <c r="FV12" s="140"/>
      <c r="FW12" s="140"/>
      <c r="FX12" s="143"/>
      <c r="FY12" s="142"/>
      <c r="FZ12" s="140"/>
      <c r="GA12" s="140"/>
      <c r="GB12" s="143"/>
      <c r="GC12" s="142"/>
      <c r="GD12" s="140"/>
      <c r="GE12" s="140"/>
      <c r="GF12" s="141"/>
      <c r="GG12" s="142"/>
      <c r="GH12" s="140"/>
      <c r="GI12" s="140"/>
      <c r="GJ12" s="143"/>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8"/>
      <c r="JW12" s="138"/>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8"/>
      <c r="LP12" s="138"/>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8"/>
      <c r="NI12" s="138"/>
      <c r="NJ12" s="138"/>
      <c r="NK12" s="138"/>
      <c r="NL12" s="138"/>
      <c r="NM12" s="138"/>
      <c r="NN12" s="138"/>
      <c r="NO12" s="138"/>
      <c r="NP12" s="138"/>
      <c r="NQ12" s="138"/>
      <c r="NR12" s="138"/>
      <c r="NS12" s="138"/>
      <c r="NT12" s="805"/>
    </row>
    <row r="13" spans="1:384" s="138" customFormat="1" ht="23.25" customHeight="1" x14ac:dyDescent="0.2">
      <c r="A13" s="975" t="s">
        <v>23</v>
      </c>
      <c r="B13" s="976"/>
      <c r="C13" s="685"/>
      <c r="D13" s="686"/>
      <c r="E13" s="449"/>
      <c r="F13" s="450"/>
      <c r="G13" s="450"/>
      <c r="H13" s="451"/>
      <c r="I13" s="452"/>
      <c r="J13" s="450"/>
      <c r="K13" s="450"/>
      <c r="L13" s="451"/>
      <c r="M13" s="452"/>
      <c r="N13" s="450"/>
      <c r="O13" s="450"/>
      <c r="P13" s="451"/>
      <c r="Q13" s="149"/>
      <c r="R13" s="150"/>
      <c r="S13" s="150"/>
      <c r="T13" s="152"/>
      <c r="U13" s="149"/>
      <c r="V13" s="150"/>
      <c r="W13" s="150"/>
      <c r="X13" s="151"/>
      <c r="Y13" s="149"/>
      <c r="Z13" s="150"/>
      <c r="AA13" s="150"/>
      <c r="AB13" s="151"/>
      <c r="AC13" s="149"/>
      <c r="AD13" s="150"/>
      <c r="AE13" s="150"/>
      <c r="AF13" s="151"/>
      <c r="AG13" s="149"/>
      <c r="AH13" s="150"/>
      <c r="AI13" s="150"/>
      <c r="AJ13" s="151"/>
      <c r="AK13" s="149"/>
      <c r="AL13" s="150"/>
      <c r="AM13" s="150"/>
      <c r="AN13" s="151"/>
      <c r="AO13" s="149"/>
      <c r="AP13" s="150"/>
      <c r="AQ13" s="150"/>
      <c r="AR13" s="151"/>
      <c r="AS13" s="149"/>
      <c r="AT13" s="150"/>
      <c r="AU13" s="150"/>
      <c r="AV13" s="151"/>
      <c r="AW13" s="688"/>
      <c r="AX13" s="689"/>
      <c r="AY13" s="150"/>
      <c r="AZ13" s="151"/>
      <c r="BA13" s="149"/>
      <c r="BB13" s="150"/>
      <c r="BC13" s="150"/>
      <c r="BD13" s="151"/>
      <c r="BE13" s="149"/>
      <c r="BF13" s="150"/>
      <c r="BG13" s="150"/>
      <c r="BH13" s="151"/>
      <c r="BI13" s="149"/>
      <c r="BJ13" s="150"/>
      <c r="BK13" s="140"/>
      <c r="BL13" s="143"/>
      <c r="BM13" s="142"/>
      <c r="BN13" s="140"/>
      <c r="BO13" s="150"/>
      <c r="BP13" s="151"/>
      <c r="BQ13" s="149"/>
      <c r="BR13" s="150"/>
      <c r="BS13" s="150"/>
      <c r="BT13" s="151"/>
      <c r="BU13" s="149"/>
      <c r="BV13" s="150"/>
      <c r="BW13" s="150"/>
      <c r="BX13" s="151"/>
      <c r="BY13" s="149"/>
      <c r="BZ13" s="150"/>
      <c r="CA13" s="150"/>
      <c r="CB13" s="151"/>
      <c r="CC13" s="149"/>
      <c r="CD13" s="150"/>
      <c r="CE13" s="150"/>
      <c r="CF13" s="151"/>
      <c r="CG13" s="149"/>
      <c r="CH13" s="150"/>
      <c r="CI13" s="150"/>
      <c r="CJ13" s="151"/>
      <c r="CK13" s="149"/>
      <c r="CL13" s="150"/>
      <c r="CM13" s="150"/>
      <c r="CN13" s="151"/>
      <c r="CO13" s="149"/>
      <c r="CP13" s="150"/>
      <c r="CQ13" s="150"/>
      <c r="CR13" s="151"/>
      <c r="CS13" s="149"/>
      <c r="CT13" s="150"/>
      <c r="CU13" s="150"/>
      <c r="CV13" s="152"/>
      <c r="CW13" s="142"/>
      <c r="CX13" s="140"/>
      <c r="CY13" s="140"/>
      <c r="CZ13" s="143"/>
      <c r="DA13" s="139"/>
      <c r="DB13" s="140"/>
      <c r="DC13" s="140"/>
      <c r="DD13" s="141"/>
      <c r="DE13" s="149"/>
      <c r="DF13" s="150"/>
      <c r="DG13" s="150"/>
      <c r="DH13" s="151"/>
      <c r="DI13" s="149"/>
      <c r="DJ13" s="150"/>
      <c r="DK13" s="150"/>
      <c r="DL13" s="150"/>
      <c r="DM13" s="149"/>
      <c r="DN13" s="150"/>
      <c r="DO13" s="150"/>
      <c r="DP13" s="151"/>
      <c r="DQ13" s="149"/>
      <c r="DR13" s="150"/>
      <c r="DS13" s="150"/>
      <c r="DT13" s="151"/>
      <c r="DU13" s="149"/>
      <c r="DV13" s="150"/>
      <c r="DW13" s="150"/>
      <c r="DX13" s="151"/>
      <c r="DY13" s="149"/>
      <c r="DZ13" s="150"/>
      <c r="EA13" s="150"/>
      <c r="EB13" s="152"/>
      <c r="EC13" s="142"/>
      <c r="ED13" s="140"/>
      <c r="EE13" s="140"/>
      <c r="EF13" s="143"/>
      <c r="EG13" s="139"/>
      <c r="EH13" s="140"/>
      <c r="EI13" s="140"/>
      <c r="EJ13" s="141"/>
      <c r="EK13" s="149"/>
      <c r="EL13" s="150"/>
      <c r="EM13" s="150"/>
      <c r="EN13" s="690"/>
      <c r="EO13" s="802"/>
      <c r="EP13" s="689"/>
      <c r="EQ13" s="689"/>
      <c r="ER13" s="689"/>
      <c r="ES13" s="688"/>
      <c r="ET13" s="689"/>
      <c r="EU13" s="150"/>
      <c r="EV13" s="150"/>
      <c r="EW13" s="149"/>
      <c r="EX13" s="150"/>
      <c r="EY13" s="150"/>
      <c r="EZ13" s="151"/>
      <c r="FA13" s="149"/>
      <c r="FB13" s="150"/>
      <c r="FC13" s="150"/>
      <c r="FD13" s="151"/>
      <c r="FE13" s="149"/>
      <c r="FF13" s="150"/>
      <c r="FG13" s="150"/>
      <c r="FH13" s="151"/>
      <c r="FI13" s="149"/>
      <c r="FJ13" s="150"/>
      <c r="FK13" s="150"/>
      <c r="FL13" s="152"/>
      <c r="FM13" s="142"/>
      <c r="FN13" s="140"/>
      <c r="FO13" s="140"/>
      <c r="FP13" s="143"/>
      <c r="FQ13" s="149"/>
      <c r="FR13" s="150"/>
      <c r="FS13" s="150"/>
      <c r="FT13" s="151"/>
      <c r="FU13" s="149"/>
      <c r="FV13" s="150"/>
      <c r="FW13" s="150"/>
      <c r="FX13" s="151"/>
      <c r="FY13" s="149"/>
      <c r="FZ13" s="150"/>
      <c r="GA13" s="150"/>
      <c r="GB13" s="151"/>
      <c r="GC13" s="149"/>
      <c r="GD13" s="150"/>
      <c r="GE13" s="150"/>
      <c r="GF13" s="152"/>
      <c r="GG13" s="142"/>
      <c r="GH13" s="140"/>
      <c r="GI13" s="140"/>
      <c r="GJ13" s="143"/>
    </row>
    <row r="14" spans="1:384" s="138" customFormat="1" ht="23.25" customHeight="1" x14ac:dyDescent="0.2">
      <c r="A14" s="975" t="s">
        <v>211</v>
      </c>
      <c r="B14" s="976"/>
      <c r="C14" s="685"/>
      <c r="D14" s="686"/>
      <c r="E14" s="139"/>
      <c r="F14" s="140"/>
      <c r="G14" s="140"/>
      <c r="H14" s="143"/>
      <c r="I14" s="142"/>
      <c r="J14" s="140"/>
      <c r="K14" s="140"/>
      <c r="L14" s="143"/>
      <c r="M14" s="142"/>
      <c r="N14" s="140"/>
      <c r="O14" s="140"/>
      <c r="P14" s="143"/>
      <c r="Q14" s="142"/>
      <c r="R14" s="140"/>
      <c r="S14" s="140"/>
      <c r="T14" s="141"/>
      <c r="U14" s="142"/>
      <c r="V14" s="140"/>
      <c r="W14" s="140"/>
      <c r="X14" s="143"/>
      <c r="Y14" s="142"/>
      <c r="Z14" s="140"/>
      <c r="AA14" s="140"/>
      <c r="AB14" s="143"/>
      <c r="AC14" s="142"/>
      <c r="AD14" s="140"/>
      <c r="AE14" s="140"/>
      <c r="AF14" s="143"/>
      <c r="AG14" s="142"/>
      <c r="AH14" s="140"/>
      <c r="AI14" s="140"/>
      <c r="AJ14" s="143"/>
      <c r="AK14" s="142"/>
      <c r="AL14" s="140"/>
      <c r="AM14" s="140"/>
      <c r="AN14" s="143"/>
      <c r="AO14" s="142"/>
      <c r="AP14" s="140"/>
      <c r="AQ14" s="140"/>
      <c r="AR14" s="143"/>
      <c r="AS14" s="142"/>
      <c r="AT14" s="140"/>
      <c r="AU14" s="140"/>
      <c r="AV14" s="143"/>
      <c r="AW14" s="691"/>
      <c r="AX14" s="692"/>
      <c r="AY14" s="140"/>
      <c r="AZ14" s="651"/>
      <c r="BA14" s="652"/>
      <c r="BB14" s="650"/>
      <c r="BC14" s="650"/>
      <c r="BD14" s="651"/>
      <c r="BE14" s="649"/>
      <c r="BF14" s="650"/>
      <c r="BG14" s="650"/>
      <c r="BH14" s="651"/>
      <c r="BI14" s="652"/>
      <c r="BJ14" s="650"/>
      <c r="BK14" s="650"/>
      <c r="BL14" s="651"/>
      <c r="BM14" s="652"/>
      <c r="BN14" s="650"/>
      <c r="BO14" s="650"/>
      <c r="BP14" s="651"/>
      <c r="BQ14" s="652"/>
      <c r="BR14" s="650"/>
      <c r="BS14" s="650"/>
      <c r="BT14" s="651"/>
      <c r="BU14" s="652"/>
      <c r="BV14" s="650"/>
      <c r="BW14" s="140"/>
      <c r="BX14" s="143"/>
      <c r="BY14" s="142"/>
      <c r="BZ14" s="140"/>
      <c r="CA14" s="140"/>
      <c r="CB14" s="143"/>
      <c r="CC14" s="142"/>
      <c r="CD14" s="140"/>
      <c r="CE14" s="140"/>
      <c r="CF14" s="143"/>
      <c r="CG14" s="142"/>
      <c r="CH14" s="140"/>
      <c r="CI14" s="140"/>
      <c r="CJ14" s="143"/>
      <c r="CK14" s="142"/>
      <c r="CL14" s="140"/>
      <c r="CM14" s="140"/>
      <c r="CN14" s="143"/>
      <c r="CO14" s="142"/>
      <c r="CP14" s="140"/>
      <c r="CQ14" s="140"/>
      <c r="CR14" s="143"/>
      <c r="CS14" s="142"/>
      <c r="CT14" s="140"/>
      <c r="CU14" s="140"/>
      <c r="CV14" s="141"/>
      <c r="CW14" s="142"/>
      <c r="CX14" s="140"/>
      <c r="CY14" s="140"/>
      <c r="CZ14" s="143"/>
      <c r="DA14" s="139"/>
      <c r="DB14" s="140"/>
      <c r="DC14" s="140"/>
      <c r="DD14" s="141"/>
      <c r="DE14" s="142"/>
      <c r="DF14" s="140"/>
      <c r="DG14" s="140"/>
      <c r="DH14" s="143"/>
      <c r="DI14" s="142"/>
      <c r="DJ14" s="140"/>
      <c r="DK14" s="140"/>
      <c r="DL14" s="140"/>
      <c r="DM14" s="142"/>
      <c r="DN14" s="140"/>
      <c r="DO14" s="140"/>
      <c r="DP14" s="143"/>
      <c r="DQ14" s="142"/>
      <c r="DR14" s="140"/>
      <c r="DS14" s="140"/>
      <c r="DT14" s="143"/>
      <c r="DU14" s="142"/>
      <c r="DV14" s="140"/>
      <c r="DW14" s="140"/>
      <c r="DX14" s="143"/>
      <c r="DY14" s="142"/>
      <c r="DZ14" s="140"/>
      <c r="EA14" s="140"/>
      <c r="EB14" s="141"/>
      <c r="EC14" s="142"/>
      <c r="ED14" s="140"/>
      <c r="EE14" s="140"/>
      <c r="EF14" s="143"/>
      <c r="EG14" s="139"/>
      <c r="EH14" s="140"/>
      <c r="EI14" s="140"/>
      <c r="EJ14" s="141"/>
      <c r="EK14" s="142"/>
      <c r="EL14" s="140"/>
      <c r="EM14" s="140"/>
      <c r="EN14" s="693"/>
      <c r="EO14" s="803"/>
      <c r="EP14" s="692"/>
      <c r="EQ14" s="692"/>
      <c r="ER14" s="692"/>
      <c r="ES14" s="691"/>
      <c r="ET14" s="692"/>
      <c r="EU14" s="140"/>
      <c r="EV14" s="140"/>
      <c r="EW14" s="142"/>
      <c r="EX14" s="140"/>
      <c r="EY14" s="140"/>
      <c r="EZ14" s="143"/>
      <c r="FA14" s="142"/>
      <c r="FB14" s="140"/>
      <c r="FC14" s="140"/>
      <c r="FD14" s="143"/>
      <c r="FE14" s="142"/>
      <c r="FF14" s="140"/>
      <c r="FG14" s="140"/>
      <c r="FH14" s="143"/>
      <c r="FI14" s="142"/>
      <c r="FJ14" s="140"/>
      <c r="FK14" s="140"/>
      <c r="FL14" s="141"/>
      <c r="FM14" s="142"/>
      <c r="FN14" s="140"/>
      <c r="FO14" s="140"/>
      <c r="FP14" s="143"/>
      <c r="FQ14" s="142"/>
      <c r="FR14" s="140"/>
      <c r="FS14" s="140"/>
      <c r="FT14" s="143"/>
      <c r="FU14" s="142"/>
      <c r="FV14" s="140"/>
      <c r="FW14" s="140"/>
      <c r="FX14" s="143"/>
      <c r="FY14" s="142"/>
      <c r="FZ14" s="140"/>
      <c r="GA14" s="140"/>
      <c r="GB14" s="143"/>
      <c r="GC14" s="142"/>
      <c r="GD14" s="140"/>
      <c r="GE14" s="140"/>
      <c r="GF14" s="141"/>
      <c r="GG14" s="142"/>
      <c r="GH14" s="140"/>
      <c r="GI14" s="140"/>
      <c r="GJ14" s="143"/>
    </row>
    <row r="15" spans="1:384" s="138" customFormat="1" ht="23.25" customHeight="1" x14ac:dyDescent="0.2">
      <c r="A15" s="975" t="s">
        <v>115</v>
      </c>
      <c r="B15" s="976"/>
      <c r="C15" s="685"/>
      <c r="D15" s="686"/>
      <c r="E15" s="139"/>
      <c r="F15" s="140"/>
      <c r="G15" s="140"/>
      <c r="H15" s="143"/>
      <c r="I15" s="142"/>
      <c r="J15" s="140"/>
      <c r="K15" s="140"/>
      <c r="L15" s="143"/>
      <c r="M15" s="142"/>
      <c r="N15" s="140"/>
      <c r="O15" s="140"/>
      <c r="P15" s="143"/>
      <c r="Q15" s="142"/>
      <c r="R15" s="140"/>
      <c r="S15" s="140"/>
      <c r="T15" s="141"/>
      <c r="U15" s="142"/>
      <c r="V15" s="140"/>
      <c r="W15" s="140"/>
      <c r="X15" s="143"/>
      <c r="Y15" s="142"/>
      <c r="Z15" s="140"/>
      <c r="AA15" s="140"/>
      <c r="AB15" s="143"/>
      <c r="AC15" s="142"/>
      <c r="AD15" s="140"/>
      <c r="AE15" s="140"/>
      <c r="AF15" s="143"/>
      <c r="AG15" s="142"/>
      <c r="AH15" s="140"/>
      <c r="AI15" s="140"/>
      <c r="AJ15" s="143"/>
      <c r="AK15" s="142"/>
      <c r="AL15" s="140"/>
      <c r="AM15" s="140"/>
      <c r="AN15" s="143"/>
      <c r="AO15" s="142"/>
      <c r="AP15" s="140"/>
      <c r="AQ15" s="140"/>
      <c r="AR15" s="143"/>
      <c r="AS15" s="142"/>
      <c r="AT15" s="140"/>
      <c r="AU15" s="140"/>
      <c r="AV15" s="143"/>
      <c r="AW15" s="691"/>
      <c r="AX15" s="692"/>
      <c r="AY15" s="140"/>
      <c r="AZ15" s="651"/>
      <c r="BA15" s="652"/>
      <c r="BB15" s="650"/>
      <c r="BC15" s="650"/>
      <c r="BD15" s="651"/>
      <c r="BE15" s="649"/>
      <c r="BF15" s="650"/>
      <c r="BG15" s="650"/>
      <c r="BH15" s="651"/>
      <c r="BI15" s="652"/>
      <c r="BJ15" s="650"/>
      <c r="BK15" s="650"/>
      <c r="BL15" s="651"/>
      <c r="BM15" s="652"/>
      <c r="BN15" s="650"/>
      <c r="BO15" s="650"/>
      <c r="BP15" s="102"/>
      <c r="BQ15" s="652"/>
      <c r="BR15" s="650"/>
      <c r="BS15" s="650"/>
      <c r="BT15" s="651"/>
      <c r="BU15" s="652"/>
      <c r="BV15" s="650"/>
      <c r="BW15" s="140"/>
      <c r="BX15" s="143"/>
      <c r="BY15" s="142"/>
      <c r="BZ15" s="140"/>
      <c r="CA15" s="140"/>
      <c r="CB15" s="143"/>
      <c r="CC15" s="142"/>
      <c r="CD15" s="140"/>
      <c r="CE15" s="140"/>
      <c r="CF15" s="143"/>
      <c r="CG15" s="142"/>
      <c r="CH15" s="140"/>
      <c r="CI15" s="140"/>
      <c r="CJ15" s="143"/>
      <c r="CK15" s="142"/>
      <c r="CL15" s="140"/>
      <c r="CM15" s="140"/>
      <c r="CN15" s="143"/>
      <c r="CO15" s="142"/>
      <c r="CP15" s="140"/>
      <c r="CQ15" s="140"/>
      <c r="CR15" s="143"/>
      <c r="CS15" s="142"/>
      <c r="CT15" s="140"/>
      <c r="CU15" s="140"/>
      <c r="CV15" s="141"/>
      <c r="CW15" s="142"/>
      <c r="CX15" s="140"/>
      <c r="CY15" s="140"/>
      <c r="CZ15" s="143"/>
      <c r="DA15" s="139"/>
      <c r="DB15" s="140"/>
      <c r="DC15" s="140"/>
      <c r="DD15" s="141"/>
      <c r="DE15" s="142"/>
      <c r="DF15" s="140"/>
      <c r="DG15" s="140"/>
      <c r="DH15" s="143"/>
      <c r="DI15" s="142"/>
      <c r="DJ15" s="140"/>
      <c r="DK15" s="140"/>
      <c r="DL15" s="140"/>
      <c r="DM15" s="142"/>
      <c r="DN15" s="140"/>
      <c r="DO15" s="140"/>
      <c r="DP15" s="143"/>
      <c r="DQ15" s="142"/>
      <c r="DR15" s="140"/>
      <c r="DS15" s="140"/>
      <c r="DT15" s="143"/>
      <c r="DU15" s="142"/>
      <c r="DV15" s="140"/>
      <c r="DW15" s="140"/>
      <c r="DX15" s="143"/>
      <c r="DY15" s="142"/>
      <c r="DZ15" s="140"/>
      <c r="EA15" s="140"/>
      <c r="EB15" s="141"/>
      <c r="EC15" s="142"/>
      <c r="ED15" s="140"/>
      <c r="EE15" s="140"/>
      <c r="EF15" s="143"/>
      <c r="EG15" s="139"/>
      <c r="EH15" s="140"/>
      <c r="EI15" s="140"/>
      <c r="EJ15" s="141"/>
      <c r="EK15" s="142"/>
      <c r="EL15" s="140"/>
      <c r="EM15" s="140"/>
      <c r="EN15" s="693"/>
      <c r="EO15" s="803"/>
      <c r="EP15" s="692"/>
      <c r="EQ15" s="692"/>
      <c r="ER15" s="692"/>
      <c r="ES15" s="691"/>
      <c r="ET15" s="692"/>
      <c r="EU15" s="140"/>
      <c r="EV15" s="140"/>
      <c r="EW15" s="142"/>
      <c r="EX15" s="140"/>
      <c r="EY15" s="140"/>
      <c r="EZ15" s="143"/>
      <c r="FA15" s="142"/>
      <c r="FB15" s="140"/>
      <c r="FC15" s="140"/>
      <c r="FD15" s="143"/>
      <c r="FE15" s="142"/>
      <c r="FF15" s="140"/>
      <c r="FG15" s="140"/>
      <c r="FH15" s="143"/>
      <c r="FI15" s="142"/>
      <c r="FJ15" s="140"/>
      <c r="FK15" s="140"/>
      <c r="FL15" s="141"/>
      <c r="FM15" s="142"/>
      <c r="FN15" s="140"/>
      <c r="FO15" s="140"/>
      <c r="FP15" s="143"/>
      <c r="FQ15" s="142"/>
      <c r="FR15" s="140"/>
      <c r="FS15" s="140"/>
      <c r="FT15" s="143"/>
      <c r="FU15" s="142"/>
      <c r="FV15" s="140"/>
      <c r="FW15" s="140"/>
      <c r="FX15" s="143"/>
      <c r="FY15" s="142"/>
      <c r="FZ15" s="140"/>
      <c r="GA15" s="140"/>
      <c r="GB15" s="143"/>
      <c r="GC15" s="142"/>
      <c r="GD15" s="140"/>
      <c r="GE15" s="140"/>
      <c r="GF15" s="141"/>
      <c r="GG15" s="142"/>
      <c r="GH15" s="140"/>
      <c r="GI15" s="140"/>
      <c r="GJ15" s="143"/>
    </row>
    <row r="16" spans="1:384" s="138" customFormat="1" ht="23.25" customHeight="1" x14ac:dyDescent="0.2">
      <c r="A16" s="975" t="s">
        <v>301</v>
      </c>
      <c r="B16" s="976"/>
      <c r="C16" s="685"/>
      <c r="D16" s="686"/>
      <c r="E16" s="139"/>
      <c r="F16" s="140"/>
      <c r="G16" s="140"/>
      <c r="H16" s="143"/>
      <c r="I16" s="142"/>
      <c r="J16" s="140"/>
      <c r="K16" s="140"/>
      <c r="L16" s="143"/>
      <c r="M16" s="142"/>
      <c r="N16" s="140"/>
      <c r="O16" s="140"/>
      <c r="P16" s="143"/>
      <c r="Q16" s="142"/>
      <c r="R16" s="140"/>
      <c r="S16" s="140"/>
      <c r="T16" s="141"/>
      <c r="U16" s="142"/>
      <c r="V16" s="140"/>
      <c r="W16" s="140"/>
      <c r="X16" s="143"/>
      <c r="Y16" s="142"/>
      <c r="Z16" s="140"/>
      <c r="AA16" s="140"/>
      <c r="AB16" s="143"/>
      <c r="AC16" s="142"/>
      <c r="AD16" s="140"/>
      <c r="AE16" s="140"/>
      <c r="AF16" s="143"/>
      <c r="AG16" s="142"/>
      <c r="AH16" s="140"/>
      <c r="AI16" s="140"/>
      <c r="AJ16" s="143"/>
      <c r="AK16" s="142"/>
      <c r="AL16" s="140"/>
      <c r="AM16" s="140"/>
      <c r="AN16" s="143"/>
      <c r="AO16" s="142"/>
      <c r="AP16" s="140"/>
      <c r="AQ16" s="140"/>
      <c r="AR16" s="143"/>
      <c r="AS16" s="142"/>
      <c r="AT16" s="140"/>
      <c r="AU16" s="140"/>
      <c r="AV16" s="143"/>
      <c r="AW16" s="691"/>
      <c r="AX16" s="692"/>
      <c r="AY16" s="140"/>
      <c r="AZ16" s="651"/>
      <c r="BA16" s="652"/>
      <c r="BB16" s="650"/>
      <c r="BC16" s="650"/>
      <c r="BD16" s="651"/>
      <c r="BE16" s="649"/>
      <c r="BF16" s="650"/>
      <c r="BG16" s="650"/>
      <c r="BH16" s="651"/>
      <c r="BI16" s="652"/>
      <c r="BJ16" s="650"/>
      <c r="BK16" s="650"/>
      <c r="BL16" s="651"/>
      <c r="BM16" s="652"/>
      <c r="BN16" s="650"/>
      <c r="BO16" s="650"/>
      <c r="BP16" s="651"/>
      <c r="BQ16" s="652"/>
      <c r="BR16" s="650"/>
      <c r="BS16" s="650"/>
      <c r="BT16" s="651"/>
      <c r="BU16" s="652"/>
      <c r="BV16" s="650"/>
      <c r="BW16" s="140"/>
      <c r="BX16" s="143"/>
      <c r="BY16" s="142"/>
      <c r="BZ16" s="140"/>
      <c r="CA16" s="140"/>
      <c r="CB16" s="143"/>
      <c r="CC16" s="142"/>
      <c r="CD16" s="140"/>
      <c r="CE16" s="140"/>
      <c r="CF16" s="143"/>
      <c r="CG16" s="142"/>
      <c r="CH16" s="140"/>
      <c r="CI16" s="140"/>
      <c r="CJ16" s="143"/>
      <c r="CK16" s="142"/>
      <c r="CL16" s="140"/>
      <c r="CM16" s="140"/>
      <c r="CN16" s="143"/>
      <c r="CO16" s="142"/>
      <c r="CP16" s="140"/>
      <c r="CQ16" s="140"/>
      <c r="CR16" s="143"/>
      <c r="CS16" s="142"/>
      <c r="CT16" s="140"/>
      <c r="CU16" s="140"/>
      <c r="CV16" s="141"/>
      <c r="CW16" s="142"/>
      <c r="CX16" s="140"/>
      <c r="CY16" s="140"/>
      <c r="CZ16" s="143"/>
      <c r="DA16" s="139"/>
      <c r="DB16" s="140"/>
      <c r="DC16" s="140"/>
      <c r="DD16" s="141"/>
      <c r="DE16" s="142"/>
      <c r="DF16" s="140"/>
      <c r="DG16" s="140"/>
      <c r="DH16" s="143"/>
      <c r="DI16" s="142"/>
      <c r="DJ16" s="140"/>
      <c r="DK16" s="140"/>
      <c r="DL16" s="140"/>
      <c r="DM16" s="142"/>
      <c r="DN16" s="140"/>
      <c r="DO16" s="140"/>
      <c r="DP16" s="143"/>
      <c r="DQ16" s="142"/>
      <c r="DR16" s="140"/>
      <c r="DS16" s="140"/>
      <c r="DT16" s="143"/>
      <c r="DU16" s="142"/>
      <c r="DV16" s="140"/>
      <c r="DW16" s="140"/>
      <c r="DX16" s="143"/>
      <c r="DY16" s="142"/>
      <c r="DZ16" s="140"/>
      <c r="EA16" s="140"/>
      <c r="EB16" s="141"/>
      <c r="EC16" s="142"/>
      <c r="ED16" s="140"/>
      <c r="EE16" s="140"/>
      <c r="EF16" s="143"/>
      <c r="EG16" s="139"/>
      <c r="EH16" s="140"/>
      <c r="EI16" s="140"/>
      <c r="EJ16" s="141"/>
      <c r="EK16" s="142"/>
      <c r="EL16" s="140"/>
      <c r="EM16" s="140"/>
      <c r="EN16" s="143"/>
      <c r="EO16" s="803"/>
      <c r="EP16" s="692"/>
      <c r="EQ16" s="692"/>
      <c r="ER16" s="692"/>
      <c r="ES16" s="691"/>
      <c r="ET16" s="692"/>
      <c r="EU16" s="140"/>
      <c r="EV16" s="140"/>
      <c r="EW16" s="142"/>
      <c r="EX16" s="140"/>
      <c r="EY16" s="140"/>
      <c r="EZ16" s="143"/>
      <c r="FA16" s="142"/>
      <c r="FB16" s="140"/>
      <c r="FC16" s="140"/>
      <c r="FD16" s="143"/>
      <c r="FE16" s="142"/>
      <c r="FF16" s="140"/>
      <c r="FG16" s="140"/>
      <c r="FH16" s="143"/>
      <c r="FI16" s="142"/>
      <c r="FJ16" s="140"/>
      <c r="FK16" s="140"/>
      <c r="FL16" s="141"/>
      <c r="FM16" s="142"/>
      <c r="FN16" s="140"/>
      <c r="FO16" s="140"/>
      <c r="FP16" s="143"/>
      <c r="FQ16" s="142"/>
      <c r="FR16" s="140"/>
      <c r="FS16" s="140"/>
      <c r="FT16" s="143"/>
      <c r="FU16" s="142"/>
      <c r="FV16" s="140"/>
      <c r="FW16" s="140"/>
      <c r="FX16" s="143"/>
      <c r="FY16" s="142"/>
      <c r="FZ16" s="140"/>
      <c r="GA16" s="140"/>
      <c r="GB16" s="143"/>
      <c r="GC16" s="142"/>
      <c r="GD16" s="140"/>
      <c r="GE16" s="140"/>
      <c r="GF16" s="141"/>
      <c r="GG16" s="142"/>
      <c r="GH16" s="140"/>
      <c r="GI16" s="140"/>
      <c r="GJ16" s="143"/>
    </row>
    <row r="17" spans="1:192" s="138" customFormat="1" ht="23.25" customHeight="1" x14ac:dyDescent="0.2">
      <c r="A17" s="975" t="s">
        <v>302</v>
      </c>
      <c r="B17" s="976"/>
      <c r="C17" s="685"/>
      <c r="D17" s="686"/>
      <c r="E17" s="139"/>
      <c r="F17" s="140"/>
      <c r="G17" s="140"/>
      <c r="H17" s="143"/>
      <c r="I17" s="142"/>
      <c r="J17" s="140"/>
      <c r="K17" s="140"/>
      <c r="L17" s="143"/>
      <c r="M17" s="142"/>
      <c r="N17" s="140"/>
      <c r="O17" s="140"/>
      <c r="P17" s="143"/>
      <c r="Q17" s="142"/>
      <c r="R17" s="140"/>
      <c r="S17" s="140"/>
      <c r="T17" s="141"/>
      <c r="U17" s="148"/>
      <c r="V17" s="145"/>
      <c r="W17" s="145"/>
      <c r="X17" s="147"/>
      <c r="Y17" s="148"/>
      <c r="Z17" s="145"/>
      <c r="AA17" s="145"/>
      <c r="AB17" s="147"/>
      <c r="AC17" s="148"/>
      <c r="AD17" s="145"/>
      <c r="AE17" s="145"/>
      <c r="AF17" s="147"/>
      <c r="AG17" s="148"/>
      <c r="AH17" s="145"/>
      <c r="AI17" s="145"/>
      <c r="AJ17" s="147"/>
      <c r="AK17" s="142"/>
      <c r="AL17" s="140"/>
      <c r="AM17" s="140"/>
      <c r="AN17" s="143"/>
      <c r="AO17" s="142"/>
      <c r="AP17" s="140"/>
      <c r="AQ17" s="140"/>
      <c r="AR17" s="143"/>
      <c r="AS17" s="142"/>
      <c r="AT17" s="140"/>
      <c r="AU17" s="140"/>
      <c r="AV17" s="143"/>
      <c r="AW17" s="691"/>
      <c r="AX17" s="692"/>
      <c r="AY17" s="140"/>
      <c r="AZ17" s="651"/>
      <c r="BA17" s="652"/>
      <c r="BB17" s="650"/>
      <c r="BC17" s="650"/>
      <c r="BD17" s="651"/>
      <c r="BE17" s="649"/>
      <c r="BF17" s="650"/>
      <c r="BG17" s="650"/>
      <c r="BH17" s="651"/>
      <c r="BI17" s="652"/>
      <c r="BJ17" s="650"/>
      <c r="BK17" s="650"/>
      <c r="BL17" s="651"/>
      <c r="BM17" s="652"/>
      <c r="BN17" s="650"/>
      <c r="BO17" s="650"/>
      <c r="BP17" s="651"/>
      <c r="BQ17" s="652"/>
      <c r="BR17" s="650"/>
      <c r="BS17" s="650"/>
      <c r="BT17" s="651"/>
      <c r="BU17" s="652"/>
      <c r="BV17" s="650"/>
      <c r="BW17" s="140"/>
      <c r="BX17" s="143"/>
      <c r="BY17" s="142"/>
      <c r="BZ17" s="140"/>
      <c r="CA17" s="140"/>
      <c r="CB17" s="143"/>
      <c r="CC17" s="142"/>
      <c r="CD17" s="140"/>
      <c r="CE17" s="140"/>
      <c r="CF17" s="143"/>
      <c r="CG17" s="142"/>
      <c r="CH17" s="140"/>
      <c r="CI17" s="140"/>
      <c r="CJ17" s="143"/>
      <c r="CK17" s="142"/>
      <c r="CL17" s="140"/>
      <c r="CM17" s="140"/>
      <c r="CN17" s="143"/>
      <c r="CO17" s="142"/>
      <c r="CP17" s="140"/>
      <c r="CQ17" s="140"/>
      <c r="CR17" s="143"/>
      <c r="CS17" s="142"/>
      <c r="CT17" s="140"/>
      <c r="CU17" s="140"/>
      <c r="CV17" s="141"/>
      <c r="CW17" s="142"/>
      <c r="CX17" s="140"/>
      <c r="CY17" s="140"/>
      <c r="CZ17" s="143"/>
      <c r="DA17" s="139"/>
      <c r="DB17" s="140"/>
      <c r="DC17" s="140"/>
      <c r="DD17" s="141"/>
      <c r="DE17" s="142"/>
      <c r="DF17" s="140"/>
      <c r="DG17" s="140"/>
      <c r="DH17" s="143"/>
      <c r="DI17" s="142"/>
      <c r="DJ17" s="140"/>
      <c r="DK17" s="140"/>
      <c r="DL17" s="143"/>
      <c r="DM17" s="142"/>
      <c r="DN17" s="140"/>
      <c r="DO17" s="140"/>
      <c r="DP17" s="143"/>
      <c r="DQ17" s="142"/>
      <c r="DR17" s="140"/>
      <c r="DS17" s="140"/>
      <c r="DT17" s="143"/>
      <c r="DU17" s="142"/>
      <c r="DV17" s="140"/>
      <c r="DW17" s="140"/>
      <c r="DX17" s="143"/>
      <c r="DY17" s="142"/>
      <c r="DZ17" s="140"/>
      <c r="EA17" s="140"/>
      <c r="EB17" s="141"/>
      <c r="EC17" s="142"/>
      <c r="ED17" s="140"/>
      <c r="EE17" s="140"/>
      <c r="EF17" s="143"/>
      <c r="EG17" s="139"/>
      <c r="EH17" s="140"/>
      <c r="EI17" s="140"/>
      <c r="EJ17" s="141"/>
      <c r="EK17" s="142"/>
      <c r="EL17" s="140"/>
      <c r="EM17" s="140"/>
      <c r="EN17" s="143"/>
      <c r="EO17" s="139"/>
      <c r="EP17" s="140"/>
      <c r="EQ17" s="140"/>
      <c r="ER17" s="140"/>
      <c r="ES17" s="142"/>
      <c r="ET17" s="140"/>
      <c r="EU17" s="140"/>
      <c r="EV17" s="143"/>
      <c r="EW17" s="142"/>
      <c r="EX17" s="140"/>
      <c r="EY17" s="140"/>
      <c r="EZ17" s="143"/>
      <c r="FA17" s="142"/>
      <c r="FB17" s="140"/>
      <c r="FC17" s="140"/>
      <c r="FD17" s="143"/>
      <c r="FE17" s="142"/>
      <c r="FF17" s="140"/>
      <c r="FG17" s="140"/>
      <c r="FH17" s="143"/>
      <c r="FI17" s="142"/>
      <c r="FJ17" s="140"/>
      <c r="FK17" s="140"/>
      <c r="FL17" s="141"/>
      <c r="FM17" s="142"/>
      <c r="FN17" s="140"/>
      <c r="FO17" s="140"/>
      <c r="FP17" s="143"/>
      <c r="FQ17" s="142"/>
      <c r="FR17" s="140"/>
      <c r="FS17" s="140"/>
      <c r="FT17" s="143"/>
      <c r="FU17" s="142"/>
      <c r="FV17" s="140"/>
      <c r="FW17" s="140"/>
      <c r="FX17" s="143"/>
      <c r="FY17" s="142"/>
      <c r="FZ17" s="140"/>
      <c r="GA17" s="140"/>
      <c r="GB17" s="143"/>
      <c r="GC17" s="142"/>
      <c r="GD17" s="140"/>
      <c r="GE17" s="140"/>
      <c r="GF17" s="141"/>
      <c r="GG17" s="142"/>
      <c r="GH17" s="140"/>
      <c r="GI17" s="140"/>
      <c r="GJ17" s="143"/>
    </row>
    <row r="18" spans="1:192" customFormat="1" ht="21.75" customHeight="1" x14ac:dyDescent="0.2">
      <c r="A18" s="980" t="s">
        <v>300</v>
      </c>
      <c r="B18" s="981"/>
      <c r="C18" s="883"/>
      <c r="D18" s="893"/>
      <c r="E18" s="884"/>
      <c r="F18" s="885"/>
      <c r="G18" s="885"/>
      <c r="H18" s="886"/>
      <c r="I18" s="691"/>
      <c r="J18" s="692"/>
      <c r="K18" s="692"/>
      <c r="L18" s="693"/>
      <c r="M18" s="691"/>
      <c r="N18" s="692"/>
      <c r="O18" s="692"/>
      <c r="P18" s="693"/>
      <c r="Q18" s="691"/>
      <c r="R18" s="692"/>
      <c r="S18" s="692"/>
      <c r="T18" s="887"/>
      <c r="U18" s="691"/>
      <c r="V18" s="692"/>
      <c r="W18" s="692"/>
      <c r="X18" s="887"/>
      <c r="Y18" s="691"/>
      <c r="Z18" s="692"/>
      <c r="AA18" s="692"/>
      <c r="AB18" s="693"/>
      <c r="AC18" s="691"/>
      <c r="AD18" s="692"/>
      <c r="AE18" s="692"/>
      <c r="AF18" s="887"/>
      <c r="AG18" s="691"/>
      <c r="AH18" s="692"/>
      <c r="AI18" s="692"/>
      <c r="AJ18" s="693"/>
      <c r="AK18" s="691"/>
      <c r="AL18" s="692"/>
      <c r="AM18" s="692"/>
      <c r="AN18" s="693"/>
      <c r="AO18" s="691"/>
      <c r="AP18" s="692"/>
      <c r="AQ18" s="692"/>
      <c r="AR18" s="693"/>
      <c r="AS18" s="691"/>
      <c r="AT18" s="692"/>
      <c r="AU18" s="692"/>
      <c r="AV18" s="693"/>
      <c r="AW18" s="691"/>
      <c r="AX18" s="692"/>
      <c r="AY18" s="692"/>
      <c r="AZ18" s="693"/>
      <c r="BA18" s="691"/>
      <c r="BB18" s="692"/>
      <c r="BC18" s="692"/>
      <c r="BD18" s="693"/>
      <c r="BE18" s="691"/>
      <c r="BF18" s="692"/>
      <c r="BG18" s="692"/>
      <c r="BH18" s="693"/>
      <c r="BI18" s="691"/>
      <c r="BJ18" s="692"/>
      <c r="BK18" s="692"/>
      <c r="BL18" s="693"/>
      <c r="BM18" s="691"/>
      <c r="BN18" s="692"/>
      <c r="BO18" s="692"/>
      <c r="BP18" s="693"/>
      <c r="BQ18" s="691"/>
      <c r="BR18" s="692"/>
      <c r="BS18" s="692"/>
      <c r="BT18" s="693"/>
      <c r="BU18" s="691"/>
      <c r="BV18" s="692"/>
      <c r="BW18" s="692"/>
      <c r="BX18" s="693"/>
      <c r="BY18" s="691"/>
      <c r="BZ18" s="692"/>
      <c r="CA18" s="692"/>
      <c r="CB18" s="693"/>
      <c r="CC18" s="691"/>
      <c r="CD18" s="692"/>
      <c r="CE18" s="692"/>
      <c r="CF18" s="693"/>
      <c r="CG18" s="691"/>
      <c r="CH18" s="692"/>
      <c r="CI18" s="692"/>
      <c r="CJ18" s="693"/>
      <c r="CK18" s="691"/>
      <c r="CL18" s="692"/>
      <c r="CM18" s="692"/>
      <c r="CN18" s="693"/>
      <c r="CO18" s="691"/>
      <c r="CP18" s="692"/>
      <c r="CQ18" s="692"/>
      <c r="CR18" s="693"/>
      <c r="CS18" s="691"/>
      <c r="CT18" s="692"/>
      <c r="CU18" s="692"/>
      <c r="CV18" s="693"/>
      <c r="CW18" s="691"/>
      <c r="CX18" s="692"/>
      <c r="CY18" s="692"/>
      <c r="CZ18" s="693"/>
      <c r="DA18" s="691"/>
      <c r="DB18" s="692"/>
      <c r="DC18" s="692"/>
      <c r="DD18" s="692"/>
      <c r="DE18" s="691"/>
      <c r="DF18" s="692"/>
      <c r="DG18" s="692"/>
      <c r="DH18" s="692"/>
      <c r="DI18" s="691"/>
      <c r="DJ18" s="692"/>
      <c r="DK18" s="692"/>
      <c r="DL18" s="692"/>
      <c r="DM18" s="691"/>
      <c r="DN18" s="692"/>
      <c r="DO18" s="692"/>
      <c r="DP18" s="692"/>
      <c r="DQ18" s="691"/>
      <c r="DR18" s="692"/>
      <c r="DS18" s="692"/>
      <c r="DT18" s="693"/>
      <c r="DU18" s="691"/>
      <c r="DV18" s="692"/>
      <c r="DW18" s="692"/>
      <c r="DX18" s="693"/>
      <c r="DY18" s="888"/>
      <c r="DZ18" s="889"/>
      <c r="EA18" s="889"/>
      <c r="EB18" s="890"/>
      <c r="EC18" s="891"/>
      <c r="ED18" s="889"/>
      <c r="EE18" s="889"/>
      <c r="EF18" s="892"/>
      <c r="EG18" s="891"/>
      <c r="EH18" s="889"/>
      <c r="EI18" s="889"/>
      <c r="EJ18" s="892"/>
      <c r="EK18" s="891"/>
      <c r="EL18" s="889"/>
      <c r="EM18" s="889"/>
      <c r="EN18" s="892"/>
      <c r="EO18" s="891"/>
      <c r="EP18" s="889"/>
      <c r="EQ18" s="889"/>
      <c r="ER18" s="892"/>
      <c r="ES18" s="891"/>
      <c r="ET18" s="889"/>
      <c r="EU18" s="889"/>
      <c r="EV18" s="892"/>
      <c r="EW18" s="891"/>
      <c r="EX18" s="889"/>
      <c r="EY18" s="889"/>
      <c r="EZ18" s="892"/>
      <c r="FA18" s="891"/>
      <c r="FB18" s="889"/>
      <c r="FC18" s="889"/>
      <c r="FD18" s="892"/>
      <c r="FE18" s="891"/>
      <c r="FF18" s="889"/>
      <c r="FG18" s="889"/>
      <c r="FH18" s="892"/>
      <c r="FI18" s="891"/>
      <c r="FJ18" s="889"/>
      <c r="FK18" s="889"/>
      <c r="FL18" s="892"/>
      <c r="FM18" s="891"/>
      <c r="FN18" s="889"/>
      <c r="FO18" s="889"/>
      <c r="FP18" s="892"/>
      <c r="FQ18" s="891"/>
      <c r="FR18" s="889"/>
      <c r="FS18" s="889"/>
      <c r="FT18" s="892"/>
      <c r="FU18" s="891"/>
      <c r="FV18" s="889"/>
      <c r="FW18" s="889"/>
      <c r="FX18" s="892"/>
      <c r="FY18" s="891"/>
      <c r="FZ18" s="889"/>
      <c r="GA18" s="889"/>
      <c r="GB18" s="892"/>
      <c r="GC18" s="891"/>
      <c r="GD18" s="889"/>
      <c r="GE18" s="889"/>
      <c r="GF18" s="892"/>
      <c r="GG18" s="891"/>
      <c r="GH18" s="889"/>
      <c r="GI18" s="889"/>
      <c r="GJ18" s="892"/>
    </row>
    <row r="19" spans="1:192" s="182" customFormat="1" ht="21.95" customHeight="1" x14ac:dyDescent="0.2">
      <c r="A19" s="980" t="s">
        <v>267</v>
      </c>
      <c r="B19" s="981"/>
      <c r="C19" s="752"/>
      <c r="D19" s="894"/>
      <c r="E19" s="747"/>
      <c r="F19" s="748"/>
      <c r="G19" s="748"/>
      <c r="H19" s="749"/>
      <c r="I19" s="750"/>
      <c r="J19" s="748"/>
      <c r="K19" s="748"/>
      <c r="L19" s="751"/>
      <c r="M19" s="747"/>
      <c r="N19" s="748"/>
      <c r="O19" s="748"/>
      <c r="P19" s="749"/>
      <c r="Q19" s="750"/>
      <c r="R19" s="748"/>
      <c r="S19" s="748"/>
      <c r="T19" s="751"/>
      <c r="U19" s="747"/>
      <c r="V19" s="748"/>
      <c r="W19" s="748"/>
      <c r="X19" s="749"/>
      <c r="Y19" s="750"/>
      <c r="Z19" s="748"/>
      <c r="AA19" s="748"/>
      <c r="AB19" s="751"/>
      <c r="AC19" s="747"/>
      <c r="AD19" s="748"/>
      <c r="AE19" s="748"/>
      <c r="AF19" s="749"/>
      <c r="AG19" s="748"/>
      <c r="AH19" s="748"/>
      <c r="AI19" s="748"/>
      <c r="AJ19" s="751"/>
      <c r="AK19" s="747"/>
      <c r="AL19" s="748"/>
      <c r="AM19" s="748"/>
      <c r="AN19" s="749"/>
      <c r="AO19" s="850"/>
      <c r="AP19" s="177"/>
      <c r="AQ19" s="177"/>
      <c r="AR19" s="178"/>
      <c r="AS19" s="179"/>
      <c r="AT19" s="177"/>
      <c r="AU19" s="177"/>
      <c r="AV19" s="180"/>
      <c r="AW19" s="181"/>
      <c r="AX19" s="177"/>
      <c r="AY19" s="177"/>
      <c r="AZ19" s="178"/>
      <c r="BA19" s="179"/>
      <c r="BB19" s="177"/>
      <c r="BC19" s="177"/>
      <c r="BD19" s="749"/>
      <c r="BE19" s="179"/>
      <c r="BF19" s="177"/>
      <c r="BG19" s="177"/>
      <c r="BH19" s="180"/>
      <c r="BI19" s="750"/>
      <c r="BJ19" s="748"/>
      <c r="BK19" s="748"/>
      <c r="BL19" s="749"/>
      <c r="BM19" s="750"/>
      <c r="BN19" s="748"/>
      <c r="BO19" s="748"/>
      <c r="BP19" s="751"/>
      <c r="BQ19" s="747"/>
      <c r="BR19" s="748"/>
      <c r="BS19" s="748"/>
      <c r="BT19" s="749"/>
      <c r="BU19" s="747"/>
      <c r="BV19" s="748"/>
      <c r="BW19" s="748"/>
      <c r="BX19" s="749"/>
      <c r="BY19" s="747"/>
      <c r="BZ19" s="748"/>
      <c r="CA19" s="748"/>
      <c r="CB19" s="749"/>
      <c r="CC19" s="747"/>
      <c r="CD19" s="748"/>
      <c r="CE19" s="748"/>
      <c r="CF19" s="749"/>
      <c r="CG19" s="747"/>
      <c r="CH19" s="748"/>
      <c r="CI19" s="748"/>
      <c r="CJ19" s="749"/>
      <c r="CK19" s="747"/>
      <c r="CL19" s="748"/>
      <c r="CM19" s="748"/>
      <c r="CN19" s="751"/>
      <c r="CO19" s="179"/>
      <c r="CP19" s="177"/>
      <c r="CQ19" s="177"/>
      <c r="CR19" s="178"/>
      <c r="CS19" s="179"/>
      <c r="CT19" s="177"/>
      <c r="CU19" s="177"/>
      <c r="CV19" s="180"/>
      <c r="CW19" s="181"/>
      <c r="CX19" s="177"/>
      <c r="CY19" s="177"/>
      <c r="CZ19" s="180"/>
      <c r="DA19" s="750"/>
      <c r="DB19" s="748"/>
      <c r="DC19" s="748"/>
      <c r="DD19" s="749"/>
      <c r="DE19" s="750"/>
      <c r="DF19" s="748"/>
      <c r="DG19" s="748"/>
      <c r="DH19" s="751"/>
      <c r="DI19" s="747"/>
      <c r="DJ19" s="748"/>
      <c r="DK19" s="748"/>
      <c r="DL19" s="749"/>
      <c r="DM19" s="747"/>
      <c r="DN19" s="748"/>
      <c r="DO19" s="748"/>
      <c r="DP19" s="749"/>
      <c r="DQ19" s="747"/>
      <c r="DR19" s="748"/>
      <c r="DS19" s="748"/>
      <c r="DT19" s="749"/>
      <c r="DU19" s="747"/>
      <c r="DV19" s="748"/>
      <c r="DW19" s="748"/>
      <c r="DX19" s="749"/>
      <c r="DY19" s="750"/>
      <c r="DZ19" s="748"/>
      <c r="EA19" s="748"/>
      <c r="EB19" s="751"/>
      <c r="EC19" s="747"/>
      <c r="ED19" s="748"/>
      <c r="EE19" s="748"/>
      <c r="EF19" s="749"/>
      <c r="EG19" s="747"/>
      <c r="EH19" s="748"/>
      <c r="EI19" s="748"/>
      <c r="EJ19" s="749"/>
      <c r="EK19" s="747"/>
      <c r="EL19" s="748"/>
      <c r="EM19" s="748"/>
      <c r="EN19" s="749"/>
      <c r="EO19" s="747"/>
      <c r="EP19" s="748"/>
      <c r="EQ19" s="748"/>
      <c r="ER19" s="749"/>
      <c r="ES19" s="748"/>
      <c r="ET19" s="748"/>
      <c r="EU19" s="749"/>
      <c r="EV19" s="747"/>
      <c r="EW19" s="748"/>
      <c r="EX19" s="748"/>
      <c r="EY19" s="749"/>
      <c r="EZ19" s="747"/>
      <c r="FA19" s="748"/>
      <c r="FB19" s="748"/>
      <c r="FC19" s="749"/>
      <c r="FD19" s="748"/>
      <c r="FE19" s="748"/>
      <c r="FF19" s="749"/>
      <c r="FG19" s="747"/>
      <c r="FH19" s="748"/>
      <c r="FI19" s="748"/>
      <c r="FJ19" s="749"/>
      <c r="FK19" s="747"/>
      <c r="FL19" s="748"/>
      <c r="FM19" s="748"/>
      <c r="FN19" s="749"/>
      <c r="FO19" s="748"/>
      <c r="FP19" s="748"/>
      <c r="FQ19" s="749"/>
      <c r="FR19" s="747"/>
      <c r="FS19" s="748"/>
      <c r="FT19" s="748"/>
      <c r="FU19" s="749"/>
      <c r="FV19" s="747"/>
      <c r="FW19" s="748"/>
      <c r="FX19" s="748"/>
      <c r="FY19" s="749"/>
      <c r="FZ19" s="748"/>
      <c r="GA19" s="748"/>
      <c r="GB19" s="749"/>
      <c r="GC19" s="747"/>
      <c r="GD19" s="748"/>
      <c r="GE19" s="748"/>
      <c r="GF19" s="749"/>
      <c r="GG19" s="747"/>
      <c r="GH19" s="748"/>
      <c r="GI19" s="748"/>
      <c r="GJ19" s="749"/>
    </row>
    <row r="20" spans="1:192" s="182" customFormat="1" ht="21.95" customHeight="1" x14ac:dyDescent="0.2">
      <c r="A20" s="980" t="s">
        <v>303</v>
      </c>
      <c r="B20" s="981"/>
      <c r="C20" s="753"/>
      <c r="D20" s="894"/>
      <c r="E20" s="754"/>
      <c r="F20" s="755"/>
      <c r="G20" s="755"/>
      <c r="H20" s="756"/>
      <c r="I20" s="757"/>
      <c r="J20" s="755"/>
      <c r="K20" s="755"/>
      <c r="L20" s="758"/>
      <c r="M20" s="754"/>
      <c r="N20" s="755"/>
      <c r="O20" s="755"/>
      <c r="P20" s="756"/>
      <c r="Q20" s="757"/>
      <c r="R20" s="755"/>
      <c r="S20" s="755"/>
      <c r="T20" s="758"/>
      <c r="U20" s="754"/>
      <c r="V20" s="755"/>
      <c r="W20" s="755"/>
      <c r="X20" s="756"/>
      <c r="Y20" s="757"/>
      <c r="Z20" s="755"/>
      <c r="AA20" s="755"/>
      <c r="AB20" s="758"/>
      <c r="AC20" s="754"/>
      <c r="AD20" s="755"/>
      <c r="AE20" s="755"/>
      <c r="AF20" s="756"/>
      <c r="AG20" s="755"/>
      <c r="AH20" s="755"/>
      <c r="AI20" s="755"/>
      <c r="AJ20" s="758"/>
      <c r="AK20" s="754"/>
      <c r="AL20" s="755"/>
      <c r="AM20" s="755"/>
      <c r="AN20" s="756"/>
      <c r="AO20" s="851"/>
      <c r="AP20" s="755"/>
      <c r="AQ20" s="755"/>
      <c r="AR20" s="758"/>
      <c r="AS20" s="754"/>
      <c r="AT20" s="755"/>
      <c r="AU20" s="755"/>
      <c r="AV20" s="756"/>
      <c r="AW20" s="757"/>
      <c r="AX20" s="755"/>
      <c r="AY20" s="755"/>
      <c r="AZ20" s="758"/>
      <c r="BA20" s="754"/>
      <c r="BB20" s="755"/>
      <c r="BC20" s="755"/>
      <c r="BD20" s="756"/>
      <c r="BE20" s="754"/>
      <c r="BF20" s="755"/>
      <c r="BG20" s="755"/>
      <c r="BH20" s="756"/>
      <c r="BI20" s="757"/>
      <c r="BJ20" s="755"/>
      <c r="BK20" s="755"/>
      <c r="BL20" s="756"/>
      <c r="BM20" s="757"/>
      <c r="BN20" s="755"/>
      <c r="BO20" s="755"/>
      <c r="BP20" s="758"/>
      <c r="BQ20" s="754"/>
      <c r="BR20" s="755"/>
      <c r="BS20" s="755"/>
      <c r="BT20" s="756"/>
      <c r="BU20" s="754"/>
      <c r="BV20" s="755"/>
      <c r="BW20" s="755"/>
      <c r="BX20" s="756"/>
      <c r="BY20" s="754"/>
      <c r="BZ20" s="755"/>
      <c r="CA20" s="755"/>
      <c r="CB20" s="756"/>
      <c r="CC20" s="754"/>
      <c r="CD20" s="755"/>
      <c r="CE20" s="755"/>
      <c r="CF20" s="756"/>
      <c r="CG20" s="754"/>
      <c r="CH20" s="755"/>
      <c r="CI20" s="755"/>
      <c r="CJ20" s="756"/>
      <c r="CK20" s="754"/>
      <c r="CL20" s="755"/>
      <c r="CM20" s="755"/>
      <c r="CN20" s="758"/>
      <c r="CO20" s="754"/>
      <c r="CP20" s="755"/>
      <c r="CQ20" s="755"/>
      <c r="CR20" s="758"/>
      <c r="CS20" s="754"/>
      <c r="CT20" s="755"/>
      <c r="CU20" s="755"/>
      <c r="CV20" s="756"/>
      <c r="CW20" s="757"/>
      <c r="CX20" s="755"/>
      <c r="CY20" s="755"/>
      <c r="CZ20" s="756"/>
      <c r="DA20" s="757"/>
      <c r="DB20" s="755"/>
      <c r="DC20" s="755"/>
      <c r="DD20" s="756"/>
      <c r="DE20" s="757"/>
      <c r="DF20" s="755"/>
      <c r="DG20" s="755"/>
      <c r="DH20" s="758"/>
      <c r="DI20" s="754"/>
      <c r="DJ20" s="755"/>
      <c r="DK20" s="755"/>
      <c r="DL20" s="756"/>
      <c r="DM20" s="754"/>
      <c r="DN20" s="755"/>
      <c r="DO20" s="755"/>
      <c r="DP20" s="756"/>
      <c r="DQ20" s="754"/>
      <c r="DR20" s="755"/>
      <c r="DS20" s="755"/>
      <c r="DT20" s="756"/>
      <c r="DU20" s="754"/>
      <c r="DV20" s="755"/>
      <c r="DW20" s="755"/>
      <c r="DX20" s="756"/>
      <c r="DY20" s="757"/>
      <c r="DZ20" s="755"/>
      <c r="EA20" s="755"/>
      <c r="EB20" s="758"/>
      <c r="EC20" s="754"/>
      <c r="ED20" s="755"/>
      <c r="EE20" s="755"/>
      <c r="EF20" s="756"/>
      <c r="EG20" s="754"/>
      <c r="EH20" s="755"/>
      <c r="EI20" s="755"/>
      <c r="EJ20" s="756"/>
      <c r="EK20" s="754"/>
      <c r="EL20" s="755"/>
      <c r="EM20" s="755"/>
      <c r="EN20" s="756"/>
      <c r="EO20" s="754"/>
      <c r="EP20" s="755"/>
      <c r="EQ20" s="755"/>
      <c r="ER20" s="756"/>
      <c r="ES20" s="755"/>
      <c r="ET20" s="755"/>
      <c r="EU20" s="756"/>
      <c r="EV20" s="754"/>
      <c r="EW20" s="755"/>
      <c r="EX20" s="755"/>
      <c r="EY20" s="756"/>
      <c r="EZ20" s="754"/>
      <c r="FA20" s="755"/>
      <c r="FB20" s="755"/>
      <c r="FC20" s="756"/>
      <c r="FD20" s="755"/>
      <c r="FE20" s="755"/>
      <c r="FF20" s="756"/>
      <c r="FG20" s="754"/>
      <c r="FH20" s="755"/>
      <c r="FI20" s="755"/>
      <c r="FJ20" s="756"/>
      <c r="FK20" s="754"/>
      <c r="FL20" s="755"/>
      <c r="FM20" s="755"/>
      <c r="FN20" s="756"/>
      <c r="FO20" s="755"/>
      <c r="FP20" s="755"/>
      <c r="FQ20" s="756"/>
      <c r="FR20" s="754"/>
      <c r="FS20" s="755"/>
      <c r="FT20" s="755"/>
      <c r="FU20" s="756"/>
      <c r="FV20" s="754"/>
      <c r="FW20" s="755"/>
      <c r="FX20" s="755"/>
      <c r="FY20" s="756"/>
      <c r="FZ20" s="755"/>
      <c r="GA20" s="755"/>
      <c r="GB20" s="756"/>
      <c r="GC20" s="754"/>
      <c r="GD20" s="755"/>
      <c r="GE20" s="755"/>
      <c r="GF20" s="756"/>
      <c r="GG20" s="754"/>
      <c r="GH20" s="755"/>
      <c r="GI20" s="755"/>
      <c r="GJ20" s="756"/>
    </row>
    <row r="21" spans="1:192" s="81" customFormat="1" x14ac:dyDescent="0.2">
      <c r="A21" s="82"/>
      <c r="B21" s="82"/>
      <c r="C21" s="82"/>
      <c r="D21" s="82"/>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105"/>
      <c r="DN21" s="105"/>
      <c r="DO21" s="105"/>
      <c r="DP21" s="105"/>
      <c r="DQ21" s="105"/>
      <c r="DR21" s="105"/>
      <c r="DS21" s="105"/>
      <c r="DT21" s="105"/>
    </row>
    <row r="22" spans="1:192" s="81" customFormat="1" x14ac:dyDescent="0.2">
      <c r="A22" s="82"/>
      <c r="B22" s="82"/>
      <c r="C22" s="82"/>
      <c r="D22" s="82"/>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105"/>
      <c r="DN22" s="105"/>
      <c r="DO22" s="105"/>
      <c r="DP22" s="105"/>
      <c r="DQ22" s="105"/>
      <c r="DR22" s="105"/>
      <c r="DS22" s="105"/>
      <c r="DT22" s="105"/>
    </row>
    <row r="23" spans="1:192" s="81" customFormat="1" x14ac:dyDescent="0.2">
      <c r="A23" s="82"/>
      <c r="B23" s="82"/>
      <c r="C23" s="82"/>
      <c r="D23" s="82"/>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105"/>
      <c r="DN23" s="105"/>
      <c r="DO23" s="105"/>
      <c r="DP23" s="105"/>
      <c r="DQ23" s="105"/>
      <c r="DR23" s="105"/>
      <c r="DS23" s="105"/>
      <c r="DT23" s="105"/>
    </row>
    <row r="24" spans="1:192" s="81" customFormat="1" x14ac:dyDescent="0.2">
      <c r="A24" s="82"/>
      <c r="B24" s="82"/>
      <c r="C24" s="82"/>
      <c r="D24" s="82"/>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105"/>
      <c r="DN24" s="105"/>
      <c r="DO24" s="105"/>
      <c r="DP24" s="105"/>
      <c r="DQ24" s="105"/>
      <c r="DR24" s="105"/>
      <c r="DS24" s="105"/>
      <c r="DT24" s="105"/>
    </row>
    <row r="25" spans="1:192" s="81" customFormat="1" x14ac:dyDescent="0.2">
      <c r="A25" s="82"/>
      <c r="B25" s="82"/>
      <c r="C25" s="82"/>
      <c r="D25" s="82"/>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105"/>
      <c r="DN25" s="105"/>
      <c r="DO25" s="105"/>
      <c r="DP25" s="105"/>
      <c r="DQ25" s="105"/>
      <c r="DR25" s="105"/>
      <c r="DS25" s="105"/>
      <c r="DT25" s="105"/>
    </row>
    <row r="26" spans="1:192" s="81" customFormat="1" x14ac:dyDescent="0.2">
      <c r="A26" s="82"/>
      <c r="B26" s="82"/>
      <c r="C26" s="82"/>
      <c r="D26" s="82"/>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105"/>
      <c r="DN26" s="105"/>
      <c r="DO26" s="105"/>
      <c r="DP26" s="105"/>
      <c r="DQ26" s="105"/>
      <c r="DR26" s="105"/>
      <c r="DS26" s="105"/>
      <c r="DT26" s="105"/>
    </row>
    <row r="27" spans="1:192" s="81" customFormat="1" x14ac:dyDescent="0.2">
      <c r="A27" s="82"/>
      <c r="B27" s="82"/>
      <c r="C27" s="82"/>
      <c r="D27" s="82"/>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105"/>
      <c r="DN27" s="105"/>
      <c r="DO27" s="105"/>
      <c r="DP27" s="105"/>
      <c r="DQ27" s="105"/>
      <c r="DR27" s="105"/>
      <c r="DS27" s="105"/>
      <c r="DT27" s="105"/>
    </row>
    <row r="28" spans="1:192" s="81" customFormat="1" x14ac:dyDescent="0.2">
      <c r="A28" s="82"/>
      <c r="B28" s="82"/>
      <c r="C28" s="82"/>
      <c r="D28" s="82"/>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105"/>
      <c r="DN28" s="105"/>
      <c r="DO28" s="105"/>
      <c r="DP28" s="105"/>
      <c r="DQ28" s="105"/>
      <c r="DR28" s="105"/>
      <c r="DS28" s="105"/>
      <c r="DT28" s="105"/>
    </row>
    <row r="29" spans="1:192" s="81" customFormat="1" x14ac:dyDescent="0.2">
      <c r="A29" s="82"/>
      <c r="B29" s="82"/>
      <c r="C29" s="82"/>
      <c r="D29" s="82"/>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105"/>
      <c r="DN29" s="105"/>
      <c r="DO29" s="105"/>
      <c r="DP29" s="105"/>
      <c r="DQ29" s="105"/>
      <c r="DR29" s="105"/>
      <c r="DS29" s="105"/>
      <c r="DT29" s="105"/>
    </row>
    <row r="30" spans="1:192" s="81" customFormat="1" x14ac:dyDescent="0.2">
      <c r="A30" s="82"/>
      <c r="B30" s="82"/>
      <c r="C30" s="82"/>
      <c r="D30" s="82"/>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105"/>
      <c r="DN30" s="105"/>
      <c r="DO30" s="105"/>
      <c r="DP30" s="105"/>
      <c r="DQ30" s="105"/>
      <c r="DR30" s="105"/>
      <c r="DS30" s="105"/>
      <c r="DT30" s="105"/>
    </row>
    <row r="31" spans="1:192" s="81" customFormat="1" x14ac:dyDescent="0.2">
      <c r="A31" s="82"/>
      <c r="B31" s="82"/>
      <c r="C31" s="82"/>
      <c r="D31" s="82"/>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105"/>
      <c r="DN31" s="105"/>
      <c r="DO31" s="105"/>
      <c r="DP31" s="105"/>
      <c r="DQ31" s="105"/>
      <c r="DR31" s="105"/>
      <c r="DS31" s="105"/>
      <c r="DT31" s="105"/>
    </row>
    <row r="32" spans="1:192" s="81" customFormat="1" x14ac:dyDescent="0.2">
      <c r="A32" s="82"/>
      <c r="B32" s="82"/>
      <c r="C32" s="82"/>
      <c r="D32" s="82"/>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105"/>
      <c r="DN32" s="105"/>
      <c r="DO32" s="105"/>
      <c r="DP32" s="105"/>
      <c r="DQ32" s="105"/>
      <c r="DR32" s="105"/>
      <c r="DS32" s="105"/>
      <c r="DT32" s="105"/>
    </row>
    <row r="33" spans="1:124" s="81" customFormat="1" x14ac:dyDescent="0.2">
      <c r="A33" s="82"/>
      <c r="B33" s="82"/>
      <c r="C33" s="82"/>
      <c r="D33" s="82"/>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105"/>
      <c r="DN33" s="105"/>
      <c r="DO33" s="105"/>
      <c r="DP33" s="105"/>
      <c r="DQ33" s="105"/>
      <c r="DR33" s="105"/>
      <c r="DS33" s="105"/>
      <c r="DT33" s="105"/>
    </row>
    <row r="34" spans="1:124" s="81" customFormat="1" x14ac:dyDescent="0.2">
      <c r="A34" s="82"/>
      <c r="B34" s="82"/>
      <c r="C34" s="82"/>
      <c r="D34" s="82"/>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105"/>
      <c r="DN34" s="105"/>
      <c r="DO34" s="105"/>
      <c r="DP34" s="105"/>
      <c r="DQ34" s="105"/>
      <c r="DR34" s="105"/>
      <c r="DS34" s="105"/>
      <c r="DT34" s="105"/>
    </row>
    <row r="35" spans="1:124" s="81" customFormat="1" x14ac:dyDescent="0.2">
      <c r="A35" s="82"/>
      <c r="B35" s="82"/>
      <c r="C35" s="82"/>
      <c r="D35" s="82"/>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105"/>
      <c r="DN35" s="105"/>
      <c r="DO35" s="105"/>
      <c r="DP35" s="105"/>
      <c r="DQ35" s="105"/>
      <c r="DR35" s="105"/>
      <c r="DS35" s="105"/>
      <c r="DT35" s="105"/>
    </row>
    <row r="36" spans="1:124" s="81" customFormat="1" x14ac:dyDescent="0.2">
      <c r="A36" s="82"/>
      <c r="B36" s="82"/>
      <c r="C36" s="82"/>
      <c r="D36" s="82"/>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105"/>
      <c r="DN36" s="105"/>
      <c r="DO36" s="105"/>
      <c r="DP36" s="105"/>
      <c r="DQ36" s="105"/>
      <c r="DR36" s="105"/>
      <c r="DS36" s="105"/>
      <c r="DT36" s="105"/>
    </row>
    <row r="37" spans="1:124" s="81" customFormat="1" x14ac:dyDescent="0.2">
      <c r="A37" s="82"/>
      <c r="B37" s="82"/>
      <c r="C37" s="82"/>
      <c r="D37" s="82"/>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105"/>
      <c r="DN37" s="105"/>
      <c r="DO37" s="105"/>
      <c r="DP37" s="105"/>
      <c r="DQ37" s="105"/>
      <c r="DR37" s="105"/>
      <c r="DS37" s="105"/>
      <c r="DT37" s="105"/>
    </row>
    <row r="38" spans="1:124" s="81" customFormat="1" x14ac:dyDescent="0.2">
      <c r="A38" s="82"/>
      <c r="B38" s="82"/>
      <c r="C38" s="82"/>
      <c r="D38" s="82"/>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105"/>
      <c r="DN38" s="105"/>
      <c r="DO38" s="105"/>
      <c r="DP38" s="105"/>
      <c r="DQ38" s="105"/>
      <c r="DR38" s="105"/>
      <c r="DS38" s="105"/>
      <c r="DT38" s="105"/>
    </row>
    <row r="39" spans="1:124" s="81" customFormat="1" x14ac:dyDescent="0.2">
      <c r="A39" s="82"/>
      <c r="B39" s="82"/>
      <c r="C39" s="82"/>
      <c r="D39" s="82"/>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105"/>
      <c r="DN39" s="105"/>
      <c r="DO39" s="105"/>
      <c r="DP39" s="105"/>
      <c r="DQ39" s="105"/>
      <c r="DR39" s="105"/>
      <c r="DS39" s="105"/>
      <c r="DT39" s="105"/>
    </row>
    <row r="40" spans="1:124" s="81" customFormat="1" x14ac:dyDescent="0.2">
      <c r="A40" s="82"/>
      <c r="B40" s="82"/>
      <c r="C40" s="82"/>
      <c r="D40" s="82"/>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105"/>
      <c r="DN40" s="105"/>
      <c r="DO40" s="105"/>
      <c r="DP40" s="105"/>
      <c r="DQ40" s="105"/>
      <c r="DR40" s="105"/>
      <c r="DS40" s="105"/>
      <c r="DT40" s="105"/>
    </row>
    <row r="41" spans="1:124" s="81" customFormat="1" x14ac:dyDescent="0.2">
      <c r="A41" s="82"/>
      <c r="B41" s="82"/>
      <c r="C41" s="82"/>
      <c r="D41" s="82"/>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105"/>
      <c r="DN41" s="105"/>
      <c r="DO41" s="105"/>
      <c r="DP41" s="105"/>
      <c r="DQ41" s="105"/>
      <c r="DR41" s="105"/>
      <c r="DS41" s="105"/>
      <c r="DT41" s="105"/>
    </row>
    <row r="42" spans="1:124" s="81" customFormat="1" x14ac:dyDescent="0.2">
      <c r="A42" s="82"/>
      <c r="B42" s="82"/>
      <c r="C42" s="82"/>
      <c r="D42" s="82"/>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105"/>
      <c r="DN42" s="105"/>
      <c r="DO42" s="105"/>
      <c r="DP42" s="105"/>
      <c r="DQ42" s="105"/>
      <c r="DR42" s="105"/>
      <c r="DS42" s="105"/>
      <c r="DT42" s="105"/>
    </row>
    <row r="43" spans="1:124" s="81" customFormat="1" x14ac:dyDescent="0.2">
      <c r="A43" s="82"/>
      <c r="B43" s="82"/>
      <c r="C43" s="82"/>
      <c r="D43" s="82"/>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105"/>
      <c r="DN43" s="105"/>
      <c r="DO43" s="105"/>
      <c r="DP43" s="105"/>
      <c r="DQ43" s="105"/>
      <c r="DR43" s="105"/>
      <c r="DS43" s="105"/>
      <c r="DT43" s="105"/>
    </row>
    <row r="44" spans="1:124" s="81" customFormat="1" x14ac:dyDescent="0.2">
      <c r="A44" s="82"/>
      <c r="B44" s="82"/>
      <c r="C44" s="82"/>
      <c r="D44" s="82"/>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105"/>
      <c r="DN44" s="105"/>
      <c r="DO44" s="105"/>
      <c r="DP44" s="105"/>
      <c r="DQ44" s="105"/>
      <c r="DR44" s="105"/>
      <c r="DS44" s="105"/>
      <c r="DT44" s="105"/>
    </row>
    <row r="45" spans="1:124" s="81" customFormat="1" x14ac:dyDescent="0.2">
      <c r="A45" s="82"/>
      <c r="B45" s="82"/>
      <c r="C45" s="82"/>
      <c r="D45" s="82"/>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105"/>
      <c r="DN45" s="105"/>
      <c r="DO45" s="105"/>
      <c r="DP45" s="105"/>
      <c r="DQ45" s="105"/>
      <c r="DR45" s="105"/>
      <c r="DS45" s="105"/>
      <c r="DT45" s="105"/>
    </row>
    <row r="46" spans="1:124" s="81" customFormat="1" x14ac:dyDescent="0.2">
      <c r="A46" s="82"/>
      <c r="B46" s="82"/>
      <c r="C46" s="82"/>
      <c r="D46" s="82"/>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105"/>
      <c r="DN46" s="105"/>
      <c r="DO46" s="105"/>
      <c r="DP46" s="105"/>
      <c r="DQ46" s="105"/>
      <c r="DR46" s="105"/>
      <c r="DS46" s="105"/>
      <c r="DT46" s="105"/>
    </row>
    <row r="47" spans="1:124" s="81" customFormat="1" x14ac:dyDescent="0.2">
      <c r="A47" s="82"/>
      <c r="B47" s="82"/>
      <c r="C47" s="82"/>
      <c r="D47" s="82"/>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105"/>
      <c r="DN47" s="105"/>
      <c r="DO47" s="105"/>
      <c r="DP47" s="105"/>
      <c r="DQ47" s="105"/>
      <c r="DR47" s="105"/>
      <c r="DS47" s="105"/>
      <c r="DT47" s="105"/>
    </row>
    <row r="48" spans="1:124" s="81" customFormat="1" x14ac:dyDescent="0.2">
      <c r="A48" s="82"/>
      <c r="B48" s="82"/>
      <c r="C48" s="82"/>
      <c r="D48" s="82"/>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105"/>
      <c r="DN48" s="105"/>
      <c r="DO48" s="105"/>
      <c r="DP48" s="105"/>
      <c r="DQ48" s="105"/>
      <c r="DR48" s="105"/>
      <c r="DS48" s="105"/>
      <c r="DT48" s="105"/>
    </row>
    <row r="49" spans="1:124" s="81" customFormat="1" x14ac:dyDescent="0.2">
      <c r="A49" s="82"/>
      <c r="B49" s="82"/>
      <c r="C49" s="82"/>
      <c r="D49" s="82"/>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105"/>
      <c r="DN49" s="105"/>
      <c r="DO49" s="105"/>
      <c r="DP49" s="105"/>
      <c r="DQ49" s="105"/>
      <c r="DR49" s="105"/>
      <c r="DS49" s="105"/>
      <c r="DT49" s="105"/>
    </row>
    <row r="50" spans="1:124" s="81" customFormat="1" x14ac:dyDescent="0.2">
      <c r="A50" s="82"/>
      <c r="B50" s="82"/>
      <c r="C50" s="82"/>
      <c r="D50" s="82"/>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105"/>
      <c r="DN50" s="105"/>
      <c r="DO50" s="105"/>
      <c r="DP50" s="105"/>
      <c r="DQ50" s="105"/>
      <c r="DR50" s="105"/>
      <c r="DS50" s="105"/>
      <c r="DT50" s="105"/>
    </row>
    <row r="51" spans="1:124" s="81" customFormat="1" x14ac:dyDescent="0.2">
      <c r="A51" s="82"/>
      <c r="B51" s="82"/>
      <c r="C51" s="82"/>
      <c r="D51" s="82"/>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105"/>
      <c r="DN51" s="105"/>
      <c r="DO51" s="105"/>
      <c r="DP51" s="105"/>
      <c r="DQ51" s="105"/>
      <c r="DR51" s="105"/>
      <c r="DS51" s="105"/>
      <c r="DT51" s="105"/>
    </row>
    <row r="52" spans="1:124" s="81" customFormat="1" x14ac:dyDescent="0.2">
      <c r="A52" s="82"/>
      <c r="B52" s="82"/>
      <c r="C52" s="82"/>
      <c r="D52" s="82"/>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105"/>
      <c r="DN52" s="105"/>
      <c r="DO52" s="105"/>
      <c r="DP52" s="105"/>
      <c r="DQ52" s="105"/>
      <c r="DR52" s="105"/>
      <c r="DS52" s="105"/>
      <c r="DT52" s="105"/>
    </row>
    <row r="53" spans="1:124" s="81" customFormat="1" x14ac:dyDescent="0.2">
      <c r="A53" s="82"/>
      <c r="B53" s="82"/>
      <c r="C53" s="82"/>
      <c r="D53" s="82"/>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105"/>
      <c r="DN53" s="105"/>
      <c r="DO53" s="105"/>
      <c r="DP53" s="105"/>
      <c r="DQ53" s="105"/>
      <c r="DR53" s="105"/>
      <c r="DS53" s="105"/>
      <c r="DT53" s="105"/>
    </row>
    <row r="54" spans="1:124" s="81" customFormat="1" x14ac:dyDescent="0.2">
      <c r="A54" s="82"/>
      <c r="B54" s="82"/>
      <c r="C54" s="82"/>
      <c r="D54" s="82"/>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105"/>
      <c r="DN54" s="105"/>
      <c r="DO54" s="105"/>
      <c r="DP54" s="105"/>
      <c r="DQ54" s="105"/>
      <c r="DR54" s="105"/>
      <c r="DS54" s="105"/>
      <c r="DT54" s="105"/>
    </row>
    <row r="55" spans="1:124" s="81" customFormat="1" x14ac:dyDescent="0.2">
      <c r="A55" s="82"/>
      <c r="B55" s="82"/>
      <c r="C55" s="82"/>
      <c r="D55" s="82"/>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105"/>
      <c r="DN55" s="105"/>
      <c r="DO55" s="105"/>
      <c r="DP55" s="105"/>
      <c r="DQ55" s="105"/>
      <c r="DR55" s="105"/>
      <c r="DS55" s="105"/>
      <c r="DT55" s="105"/>
    </row>
    <row r="56" spans="1:124" s="81" customFormat="1" x14ac:dyDescent="0.2">
      <c r="A56" s="82"/>
      <c r="B56" s="82"/>
      <c r="C56" s="82"/>
      <c r="D56" s="82"/>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105"/>
      <c r="DN56" s="105"/>
      <c r="DO56" s="105"/>
      <c r="DP56" s="105"/>
      <c r="DQ56" s="105"/>
      <c r="DR56" s="105"/>
      <c r="DS56" s="105"/>
      <c r="DT56" s="105"/>
    </row>
    <row r="57" spans="1:124" s="81" customFormat="1" x14ac:dyDescent="0.2">
      <c r="A57" s="82"/>
      <c r="B57" s="82"/>
      <c r="C57" s="82"/>
      <c r="D57" s="82"/>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105"/>
      <c r="DN57" s="105"/>
      <c r="DO57" s="105"/>
      <c r="DP57" s="105"/>
      <c r="DQ57" s="105"/>
      <c r="DR57" s="105"/>
      <c r="DS57" s="105"/>
      <c r="DT57" s="105"/>
    </row>
    <row r="58" spans="1:124" s="81" customFormat="1" x14ac:dyDescent="0.2">
      <c r="A58" s="82"/>
      <c r="B58" s="82"/>
      <c r="C58" s="82"/>
      <c r="D58" s="82"/>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105"/>
      <c r="DN58" s="105"/>
      <c r="DO58" s="105"/>
      <c r="DP58" s="105"/>
      <c r="DQ58" s="105"/>
      <c r="DR58" s="105"/>
      <c r="DS58" s="105"/>
      <c r="DT58" s="105"/>
    </row>
    <row r="59" spans="1:124" s="81" customFormat="1" x14ac:dyDescent="0.2">
      <c r="A59" s="82"/>
      <c r="B59" s="82"/>
      <c r="C59" s="82"/>
      <c r="D59" s="82"/>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105"/>
      <c r="DN59" s="105"/>
      <c r="DO59" s="105"/>
      <c r="DP59" s="105"/>
      <c r="DQ59" s="105"/>
      <c r="DR59" s="105"/>
      <c r="DS59" s="105"/>
      <c r="DT59" s="105"/>
    </row>
    <row r="60" spans="1:124" s="81" customFormat="1" x14ac:dyDescent="0.2">
      <c r="A60" s="82"/>
      <c r="B60" s="82"/>
      <c r="C60" s="82"/>
      <c r="D60" s="82"/>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105"/>
      <c r="DN60" s="105"/>
      <c r="DO60" s="105"/>
      <c r="DP60" s="105"/>
      <c r="DQ60" s="105"/>
      <c r="DR60" s="105"/>
      <c r="DS60" s="105"/>
      <c r="DT60" s="105"/>
    </row>
    <row r="61" spans="1:124" s="81" customFormat="1" x14ac:dyDescent="0.2">
      <c r="A61" s="82"/>
      <c r="B61" s="82"/>
      <c r="C61" s="82"/>
      <c r="D61" s="82"/>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105"/>
      <c r="DN61" s="105"/>
      <c r="DO61" s="105"/>
      <c r="DP61" s="105"/>
      <c r="DQ61" s="105"/>
      <c r="DR61" s="105"/>
      <c r="DS61" s="105"/>
      <c r="DT61" s="105"/>
    </row>
    <row r="62" spans="1:124" s="81" customFormat="1" x14ac:dyDescent="0.2">
      <c r="A62" s="82"/>
      <c r="B62" s="82"/>
      <c r="C62" s="82"/>
      <c r="D62" s="82"/>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105"/>
      <c r="DN62" s="105"/>
      <c r="DO62" s="105"/>
      <c r="DP62" s="105"/>
      <c r="DQ62" s="105"/>
      <c r="DR62" s="105"/>
      <c r="DS62" s="105"/>
      <c r="DT62" s="105"/>
    </row>
    <row r="63" spans="1:124" s="81" customFormat="1" x14ac:dyDescent="0.2">
      <c r="A63" s="82"/>
      <c r="B63" s="82"/>
      <c r="C63" s="82"/>
      <c r="D63" s="82"/>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105"/>
      <c r="DN63" s="105"/>
      <c r="DO63" s="105"/>
      <c r="DP63" s="105"/>
      <c r="DQ63" s="105"/>
      <c r="DR63" s="105"/>
      <c r="DS63" s="105"/>
      <c r="DT63" s="105"/>
    </row>
    <row r="64" spans="1:124" s="81" customFormat="1" x14ac:dyDescent="0.2">
      <c r="A64" s="82"/>
      <c r="B64" s="82"/>
      <c r="C64" s="82"/>
      <c r="D64" s="82"/>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105"/>
      <c r="DN64" s="105"/>
      <c r="DO64" s="105"/>
      <c r="DP64" s="105"/>
      <c r="DQ64" s="105"/>
      <c r="DR64" s="105"/>
      <c r="DS64" s="105"/>
      <c r="DT64" s="105"/>
    </row>
    <row r="65" spans="1:124" s="81" customFormat="1" x14ac:dyDescent="0.2">
      <c r="A65" s="82"/>
      <c r="B65" s="82"/>
      <c r="C65" s="82"/>
      <c r="D65" s="82"/>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105"/>
      <c r="DN65" s="105"/>
      <c r="DO65" s="105"/>
      <c r="DP65" s="105"/>
      <c r="DQ65" s="105"/>
      <c r="DR65" s="105"/>
      <c r="DS65" s="105"/>
      <c r="DT65" s="105"/>
    </row>
    <row r="66" spans="1:124" s="81" customFormat="1" x14ac:dyDescent="0.2">
      <c r="A66" s="82"/>
      <c r="B66" s="82"/>
      <c r="C66" s="82"/>
      <c r="D66" s="82"/>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105"/>
      <c r="DN66" s="105"/>
      <c r="DO66" s="105"/>
      <c r="DP66" s="105"/>
      <c r="DQ66" s="105"/>
      <c r="DR66" s="105"/>
      <c r="DS66" s="105"/>
      <c r="DT66" s="105"/>
    </row>
    <row r="67" spans="1:124" s="81" customFormat="1" x14ac:dyDescent="0.2">
      <c r="A67" s="82"/>
      <c r="B67" s="82"/>
      <c r="C67" s="82"/>
      <c r="D67" s="82"/>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105"/>
      <c r="DN67" s="105"/>
      <c r="DO67" s="105"/>
      <c r="DP67" s="105"/>
      <c r="DQ67" s="105"/>
      <c r="DR67" s="105"/>
      <c r="DS67" s="105"/>
      <c r="DT67" s="105"/>
    </row>
    <row r="68" spans="1:124" s="81" customFormat="1" x14ac:dyDescent="0.2">
      <c r="A68" s="82"/>
      <c r="B68" s="82"/>
      <c r="C68" s="82"/>
      <c r="D68" s="82"/>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105"/>
      <c r="DN68" s="105"/>
      <c r="DO68" s="105"/>
      <c r="DP68" s="105"/>
      <c r="DQ68" s="105"/>
      <c r="DR68" s="105"/>
      <c r="DS68" s="105"/>
      <c r="DT68" s="105"/>
    </row>
    <row r="69" spans="1:124" s="81" customFormat="1" x14ac:dyDescent="0.2">
      <c r="A69" s="82"/>
      <c r="B69" s="82"/>
      <c r="C69" s="82"/>
      <c r="D69" s="82"/>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105"/>
      <c r="DN69" s="105"/>
      <c r="DO69" s="105"/>
      <c r="DP69" s="105"/>
      <c r="DQ69" s="105"/>
      <c r="DR69" s="105"/>
      <c r="DS69" s="105"/>
      <c r="DT69" s="105"/>
    </row>
    <row r="70" spans="1:124" s="81" customFormat="1" x14ac:dyDescent="0.2">
      <c r="A70" s="82"/>
      <c r="B70" s="82"/>
      <c r="C70" s="82"/>
      <c r="D70" s="82"/>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105"/>
      <c r="DN70" s="105"/>
      <c r="DO70" s="105"/>
      <c r="DP70" s="105"/>
      <c r="DQ70" s="105"/>
      <c r="DR70" s="105"/>
      <c r="DS70" s="105"/>
      <c r="DT70" s="105"/>
    </row>
    <row r="71" spans="1:124" s="81" customFormat="1" x14ac:dyDescent="0.2">
      <c r="A71" s="82"/>
      <c r="B71" s="82"/>
      <c r="C71" s="82"/>
      <c r="D71" s="82"/>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105"/>
      <c r="DN71" s="105"/>
      <c r="DO71" s="105"/>
      <c r="DP71" s="105"/>
      <c r="DQ71" s="105"/>
      <c r="DR71" s="105"/>
      <c r="DS71" s="105"/>
      <c r="DT71" s="105"/>
    </row>
    <row r="72" spans="1:124" s="81" customFormat="1" x14ac:dyDescent="0.2">
      <c r="A72" s="82"/>
      <c r="B72" s="82"/>
      <c r="C72" s="82"/>
      <c r="D72" s="82"/>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105"/>
      <c r="DN72" s="105"/>
      <c r="DO72" s="105"/>
      <c r="DP72" s="105"/>
      <c r="DQ72" s="105"/>
      <c r="DR72" s="105"/>
      <c r="DS72" s="105"/>
      <c r="DT72" s="105"/>
    </row>
    <row r="73" spans="1:124" s="81" customFormat="1" x14ac:dyDescent="0.2">
      <c r="A73" s="82"/>
      <c r="B73" s="82"/>
      <c r="C73" s="82"/>
      <c r="D73" s="82"/>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105"/>
      <c r="DN73" s="105"/>
      <c r="DO73" s="105"/>
      <c r="DP73" s="105"/>
      <c r="DQ73" s="105"/>
      <c r="DR73" s="105"/>
      <c r="DS73" s="105"/>
      <c r="DT73" s="105"/>
    </row>
    <row r="74" spans="1:124" s="81" customFormat="1" x14ac:dyDescent="0.2">
      <c r="A74" s="82"/>
      <c r="B74" s="82"/>
      <c r="C74" s="82"/>
      <c r="D74" s="82"/>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105"/>
      <c r="DN74" s="105"/>
      <c r="DO74" s="105"/>
      <c r="DP74" s="105"/>
      <c r="DQ74" s="105"/>
      <c r="DR74" s="105"/>
      <c r="DS74" s="105"/>
      <c r="DT74" s="105"/>
    </row>
    <row r="75" spans="1:124" s="81" customFormat="1" x14ac:dyDescent="0.2">
      <c r="A75" s="82"/>
      <c r="B75" s="82"/>
      <c r="C75" s="82"/>
      <c r="D75" s="82"/>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105"/>
      <c r="DN75" s="105"/>
      <c r="DO75" s="105"/>
      <c r="DP75" s="105"/>
      <c r="DQ75" s="105"/>
      <c r="DR75" s="105"/>
      <c r="DS75" s="105"/>
      <c r="DT75" s="105"/>
    </row>
    <row r="76" spans="1:124" s="81" customFormat="1" x14ac:dyDescent="0.2">
      <c r="A76" s="82"/>
      <c r="B76" s="82"/>
      <c r="C76" s="82"/>
      <c r="D76" s="82"/>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105"/>
      <c r="DN76" s="105"/>
      <c r="DO76" s="105"/>
      <c r="DP76" s="105"/>
      <c r="DQ76" s="105"/>
      <c r="DR76" s="105"/>
      <c r="DS76" s="105"/>
      <c r="DT76" s="105"/>
    </row>
    <row r="77" spans="1:124" s="81" customFormat="1" x14ac:dyDescent="0.2">
      <c r="A77" s="82"/>
      <c r="B77" s="82"/>
      <c r="C77" s="82"/>
      <c r="D77" s="82"/>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105"/>
      <c r="DN77" s="105"/>
      <c r="DO77" s="105"/>
      <c r="DP77" s="105"/>
      <c r="DQ77" s="105"/>
      <c r="DR77" s="105"/>
      <c r="DS77" s="105"/>
      <c r="DT77" s="105"/>
    </row>
    <row r="78" spans="1:124" s="81" customFormat="1" x14ac:dyDescent="0.2">
      <c r="A78" s="82"/>
      <c r="B78" s="82"/>
      <c r="C78" s="82"/>
      <c r="D78" s="82"/>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105"/>
      <c r="DN78" s="105"/>
      <c r="DO78" s="105"/>
      <c r="DP78" s="105"/>
      <c r="DQ78" s="105"/>
      <c r="DR78" s="105"/>
      <c r="DS78" s="105"/>
      <c r="DT78" s="105"/>
    </row>
    <row r="79" spans="1:124" s="81" customFormat="1" x14ac:dyDescent="0.2">
      <c r="A79" s="82"/>
      <c r="B79" s="82"/>
      <c r="C79" s="82"/>
      <c r="D79" s="82"/>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105"/>
      <c r="DN79" s="105"/>
      <c r="DO79" s="105"/>
      <c r="DP79" s="105"/>
      <c r="DQ79" s="105"/>
      <c r="DR79" s="105"/>
      <c r="DS79" s="105"/>
      <c r="DT79" s="105"/>
    </row>
    <row r="80" spans="1:124" s="81" customFormat="1" x14ac:dyDescent="0.2">
      <c r="A80" s="82"/>
      <c r="B80" s="82"/>
      <c r="C80" s="82"/>
      <c r="D80" s="82"/>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105"/>
      <c r="DN80" s="105"/>
      <c r="DO80" s="105"/>
      <c r="DP80" s="105"/>
      <c r="DQ80" s="105"/>
      <c r="DR80" s="105"/>
      <c r="DS80" s="105"/>
      <c r="DT80" s="105"/>
    </row>
    <row r="81" spans="1:124" s="81" customFormat="1" x14ac:dyDescent="0.2">
      <c r="A81" s="82"/>
      <c r="B81" s="82"/>
      <c r="C81" s="82"/>
      <c r="D81" s="82"/>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105"/>
      <c r="DN81" s="105"/>
      <c r="DO81" s="105"/>
      <c r="DP81" s="105"/>
      <c r="DQ81" s="105"/>
      <c r="DR81" s="105"/>
      <c r="DS81" s="105"/>
      <c r="DT81" s="105"/>
    </row>
    <row r="82" spans="1:124" s="81" customFormat="1" x14ac:dyDescent="0.2">
      <c r="A82" s="82"/>
      <c r="B82" s="82"/>
      <c r="C82" s="82"/>
      <c r="D82" s="82"/>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105"/>
      <c r="DN82" s="105"/>
      <c r="DO82" s="105"/>
      <c r="DP82" s="105"/>
      <c r="DQ82" s="105"/>
      <c r="DR82" s="105"/>
      <c r="DS82" s="105"/>
      <c r="DT82" s="105"/>
    </row>
    <row r="83" spans="1:124" s="81" customFormat="1" x14ac:dyDescent="0.2">
      <c r="A83" s="82"/>
      <c r="B83" s="82"/>
      <c r="C83" s="82"/>
      <c r="D83" s="82"/>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105"/>
      <c r="DN83" s="105"/>
      <c r="DO83" s="105"/>
      <c r="DP83" s="105"/>
      <c r="DQ83" s="105"/>
      <c r="DR83" s="105"/>
      <c r="DS83" s="105"/>
      <c r="DT83" s="105"/>
    </row>
    <row r="84" spans="1:124" s="81" customFormat="1" x14ac:dyDescent="0.2">
      <c r="A84" s="82"/>
      <c r="B84" s="82"/>
      <c r="C84" s="82"/>
      <c r="D84" s="82"/>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105"/>
      <c r="DN84" s="105"/>
      <c r="DO84" s="105"/>
      <c r="DP84" s="105"/>
      <c r="DQ84" s="105"/>
      <c r="DR84" s="105"/>
      <c r="DS84" s="105"/>
      <c r="DT84" s="105"/>
    </row>
    <row r="85" spans="1:124" s="81" customFormat="1" x14ac:dyDescent="0.2">
      <c r="A85" s="82"/>
      <c r="B85" s="82"/>
      <c r="C85" s="82"/>
      <c r="D85" s="82"/>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105"/>
      <c r="DN85" s="105"/>
      <c r="DO85" s="105"/>
      <c r="DP85" s="105"/>
      <c r="DQ85" s="105"/>
      <c r="DR85" s="105"/>
      <c r="DS85" s="105"/>
      <c r="DT85" s="105"/>
    </row>
    <row r="86" spans="1:124" s="81" customFormat="1" x14ac:dyDescent="0.2">
      <c r="A86" s="82"/>
      <c r="B86" s="82"/>
      <c r="C86" s="82"/>
      <c r="D86" s="82"/>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105"/>
      <c r="DN86" s="105"/>
      <c r="DO86" s="105"/>
      <c r="DP86" s="105"/>
      <c r="DQ86" s="105"/>
      <c r="DR86" s="105"/>
      <c r="DS86" s="105"/>
      <c r="DT86" s="105"/>
    </row>
    <row r="87" spans="1:124" s="81" customFormat="1" x14ac:dyDescent="0.2">
      <c r="A87" s="82"/>
      <c r="B87" s="82"/>
      <c r="C87" s="82"/>
      <c r="D87" s="82"/>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105"/>
      <c r="DN87" s="105"/>
      <c r="DO87" s="105"/>
      <c r="DP87" s="105"/>
      <c r="DQ87" s="105"/>
      <c r="DR87" s="105"/>
      <c r="DS87" s="105"/>
      <c r="DT87" s="105"/>
    </row>
    <row r="88" spans="1:124" s="81" customFormat="1" x14ac:dyDescent="0.2">
      <c r="A88" s="82"/>
      <c r="B88" s="82"/>
      <c r="C88" s="82"/>
      <c r="D88" s="82"/>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105"/>
      <c r="DN88" s="105"/>
      <c r="DO88" s="105"/>
      <c r="DP88" s="105"/>
      <c r="DQ88" s="105"/>
      <c r="DR88" s="105"/>
      <c r="DS88" s="105"/>
      <c r="DT88" s="105"/>
    </row>
    <row r="89" spans="1:124" s="81" customFormat="1" x14ac:dyDescent="0.2">
      <c r="A89" s="82"/>
      <c r="B89" s="82"/>
      <c r="C89" s="82"/>
      <c r="D89" s="82"/>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105"/>
      <c r="DN89" s="105"/>
      <c r="DO89" s="105"/>
      <c r="DP89" s="105"/>
      <c r="DQ89" s="105"/>
      <c r="DR89" s="105"/>
      <c r="DS89" s="105"/>
      <c r="DT89" s="105"/>
    </row>
    <row r="90" spans="1:124" s="81" customFormat="1" x14ac:dyDescent="0.2">
      <c r="A90" s="82"/>
      <c r="B90" s="82"/>
      <c r="C90" s="82"/>
      <c r="D90" s="82"/>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105"/>
      <c r="DN90" s="105"/>
      <c r="DO90" s="105"/>
      <c r="DP90" s="105"/>
      <c r="DQ90" s="105"/>
      <c r="DR90" s="105"/>
      <c r="DS90" s="105"/>
      <c r="DT90" s="105"/>
    </row>
    <row r="91" spans="1:124" s="81" customFormat="1" x14ac:dyDescent="0.2">
      <c r="A91" s="82"/>
      <c r="B91" s="82"/>
      <c r="C91" s="82"/>
      <c r="D91" s="82"/>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105"/>
      <c r="DN91" s="105"/>
      <c r="DO91" s="105"/>
      <c r="DP91" s="105"/>
      <c r="DQ91" s="105"/>
      <c r="DR91" s="105"/>
      <c r="DS91" s="105"/>
      <c r="DT91" s="105"/>
    </row>
    <row r="92" spans="1:124" s="81" customFormat="1" x14ac:dyDescent="0.2">
      <c r="A92" s="82"/>
      <c r="B92" s="82"/>
      <c r="C92" s="82"/>
      <c r="D92" s="82"/>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105"/>
      <c r="DN92" s="105"/>
      <c r="DO92" s="105"/>
      <c r="DP92" s="105"/>
      <c r="DQ92" s="105"/>
      <c r="DR92" s="105"/>
      <c r="DS92" s="105"/>
      <c r="DT92" s="105"/>
    </row>
    <row r="93" spans="1:124" s="81" customFormat="1" x14ac:dyDescent="0.2">
      <c r="A93" s="82"/>
      <c r="B93" s="82"/>
      <c r="C93" s="82"/>
      <c r="D93" s="82"/>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105"/>
      <c r="DN93" s="105"/>
      <c r="DO93" s="105"/>
      <c r="DP93" s="105"/>
      <c r="DQ93" s="105"/>
      <c r="DR93" s="105"/>
      <c r="DS93" s="105"/>
      <c r="DT93" s="105"/>
    </row>
    <row r="94" spans="1:124" s="81" customFormat="1" x14ac:dyDescent="0.2">
      <c r="A94" s="82"/>
      <c r="B94" s="82"/>
      <c r="C94" s="82"/>
      <c r="D94" s="82"/>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105"/>
      <c r="DN94" s="105"/>
      <c r="DO94" s="105"/>
      <c r="DP94" s="105"/>
      <c r="DQ94" s="105"/>
      <c r="DR94" s="105"/>
      <c r="DS94" s="105"/>
      <c r="DT94" s="105"/>
    </row>
    <row r="95" spans="1:124" s="81" customFormat="1" x14ac:dyDescent="0.2">
      <c r="A95" s="82"/>
      <c r="B95" s="82"/>
      <c r="C95" s="82"/>
      <c r="D95" s="82"/>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105"/>
      <c r="DN95" s="105"/>
      <c r="DO95" s="105"/>
      <c r="DP95" s="105"/>
      <c r="DQ95" s="105"/>
      <c r="DR95" s="105"/>
      <c r="DS95" s="105"/>
      <c r="DT95" s="105"/>
    </row>
    <row r="96" spans="1:124" s="81" customFormat="1" x14ac:dyDescent="0.2">
      <c r="A96" s="82"/>
      <c r="B96" s="82"/>
      <c r="C96" s="82"/>
      <c r="D96" s="82"/>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105"/>
      <c r="DN96" s="105"/>
      <c r="DO96" s="105"/>
      <c r="DP96" s="105"/>
      <c r="DQ96" s="105"/>
      <c r="DR96" s="105"/>
      <c r="DS96" s="105"/>
      <c r="DT96" s="105"/>
    </row>
    <row r="97" spans="1:124" s="81" customFormat="1" x14ac:dyDescent="0.2">
      <c r="A97" s="82"/>
      <c r="B97" s="82"/>
      <c r="C97" s="82"/>
      <c r="D97" s="82"/>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105"/>
      <c r="DN97" s="105"/>
      <c r="DO97" s="105"/>
      <c r="DP97" s="105"/>
      <c r="DQ97" s="105"/>
      <c r="DR97" s="105"/>
      <c r="DS97" s="105"/>
      <c r="DT97" s="105"/>
    </row>
    <row r="98" spans="1:124" s="81" customFormat="1" x14ac:dyDescent="0.2">
      <c r="A98" s="82"/>
      <c r="B98" s="82"/>
      <c r="C98" s="82"/>
      <c r="D98" s="82"/>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105"/>
      <c r="DN98" s="105"/>
      <c r="DO98" s="105"/>
      <c r="DP98" s="105"/>
      <c r="DQ98" s="105"/>
      <c r="DR98" s="105"/>
      <c r="DS98" s="105"/>
      <c r="DT98" s="105"/>
    </row>
    <row r="99" spans="1:124" s="81" customFormat="1" x14ac:dyDescent="0.2">
      <c r="A99" s="82"/>
      <c r="B99" s="82"/>
      <c r="C99" s="82"/>
      <c r="D99" s="82"/>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105"/>
      <c r="DN99" s="105"/>
      <c r="DO99" s="105"/>
      <c r="DP99" s="105"/>
      <c r="DQ99" s="105"/>
      <c r="DR99" s="105"/>
      <c r="DS99" s="105"/>
      <c r="DT99" s="105"/>
    </row>
    <row r="100" spans="1:124" s="81" customFormat="1" x14ac:dyDescent="0.2">
      <c r="A100" s="82"/>
      <c r="B100" s="82"/>
      <c r="C100" s="82"/>
      <c r="D100" s="82"/>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105"/>
      <c r="DN100" s="105"/>
      <c r="DO100" s="105"/>
      <c r="DP100" s="105"/>
      <c r="DQ100" s="105"/>
      <c r="DR100" s="105"/>
      <c r="DS100" s="105"/>
      <c r="DT100" s="105"/>
    </row>
    <row r="101" spans="1:124" s="81" customFormat="1" x14ac:dyDescent="0.2">
      <c r="A101" s="82"/>
      <c r="B101" s="82"/>
      <c r="C101" s="82"/>
      <c r="D101" s="82"/>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105"/>
      <c r="DN101" s="105"/>
      <c r="DO101" s="105"/>
      <c r="DP101" s="105"/>
      <c r="DQ101" s="105"/>
      <c r="DR101" s="105"/>
      <c r="DS101" s="105"/>
      <c r="DT101" s="105"/>
    </row>
    <row r="102" spans="1:124" s="81" customFormat="1" x14ac:dyDescent="0.2">
      <c r="A102" s="82"/>
      <c r="B102" s="82"/>
      <c r="C102" s="82"/>
      <c r="D102" s="82"/>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105"/>
      <c r="DN102" s="105"/>
      <c r="DO102" s="105"/>
      <c r="DP102" s="105"/>
      <c r="DQ102" s="105"/>
      <c r="DR102" s="105"/>
      <c r="DS102" s="105"/>
      <c r="DT102" s="105"/>
    </row>
    <row r="103" spans="1:124" s="81" customFormat="1" x14ac:dyDescent="0.2">
      <c r="A103" s="82"/>
      <c r="B103" s="82"/>
      <c r="C103" s="82"/>
      <c r="D103" s="82"/>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105"/>
      <c r="DN103" s="105"/>
      <c r="DO103" s="105"/>
      <c r="DP103" s="105"/>
      <c r="DQ103" s="105"/>
      <c r="DR103" s="105"/>
      <c r="DS103" s="105"/>
      <c r="DT103" s="105"/>
    </row>
    <row r="104" spans="1:124" s="81" customFormat="1" x14ac:dyDescent="0.2">
      <c r="A104" s="82"/>
      <c r="B104" s="82"/>
      <c r="C104" s="82"/>
      <c r="D104" s="82"/>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105"/>
      <c r="DN104" s="105"/>
      <c r="DO104" s="105"/>
      <c r="DP104" s="105"/>
      <c r="DQ104" s="105"/>
      <c r="DR104" s="105"/>
      <c r="DS104" s="105"/>
      <c r="DT104" s="105"/>
    </row>
    <row r="105" spans="1:124" s="81" customFormat="1" x14ac:dyDescent="0.2">
      <c r="A105" s="82"/>
      <c r="B105" s="82"/>
      <c r="C105" s="82"/>
      <c r="D105" s="82"/>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105"/>
      <c r="DN105" s="105"/>
      <c r="DO105" s="105"/>
      <c r="DP105" s="105"/>
      <c r="DQ105" s="105"/>
      <c r="DR105" s="105"/>
      <c r="DS105" s="105"/>
      <c r="DT105" s="105"/>
    </row>
    <row r="106" spans="1:124" s="81" customFormat="1" x14ac:dyDescent="0.2">
      <c r="A106" s="82"/>
      <c r="B106" s="82"/>
      <c r="C106" s="82"/>
      <c r="D106" s="82"/>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105"/>
      <c r="DN106" s="105"/>
      <c r="DO106" s="105"/>
      <c r="DP106" s="105"/>
      <c r="DQ106" s="105"/>
      <c r="DR106" s="105"/>
      <c r="DS106" s="105"/>
      <c r="DT106" s="105"/>
    </row>
    <row r="107" spans="1:124" s="81" customFormat="1" x14ac:dyDescent="0.2">
      <c r="A107" s="82"/>
      <c r="B107" s="82"/>
      <c r="C107" s="82"/>
      <c r="D107" s="82"/>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105"/>
      <c r="DN107" s="105"/>
      <c r="DO107" s="105"/>
      <c r="DP107" s="105"/>
      <c r="DQ107" s="105"/>
      <c r="DR107" s="105"/>
      <c r="DS107" s="105"/>
      <c r="DT107" s="105"/>
    </row>
    <row r="108" spans="1:124" s="81" customFormat="1" x14ac:dyDescent="0.2">
      <c r="A108" s="82"/>
      <c r="B108" s="82"/>
      <c r="C108" s="82"/>
      <c r="D108" s="82"/>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105"/>
      <c r="DN108" s="105"/>
      <c r="DO108" s="105"/>
      <c r="DP108" s="105"/>
      <c r="DQ108" s="105"/>
      <c r="DR108" s="105"/>
      <c r="DS108" s="105"/>
      <c r="DT108" s="105"/>
    </row>
    <row r="109" spans="1:124" s="81" customFormat="1" x14ac:dyDescent="0.2">
      <c r="A109" s="82"/>
      <c r="B109" s="82"/>
      <c r="C109" s="82"/>
      <c r="D109" s="82"/>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105"/>
      <c r="DN109" s="105"/>
      <c r="DO109" s="105"/>
      <c r="DP109" s="105"/>
      <c r="DQ109" s="105"/>
      <c r="DR109" s="105"/>
      <c r="DS109" s="105"/>
      <c r="DT109" s="105"/>
    </row>
    <row r="110" spans="1:124" s="81" customFormat="1" x14ac:dyDescent="0.2">
      <c r="A110" s="82"/>
      <c r="B110" s="82"/>
      <c r="C110" s="82"/>
      <c r="D110" s="82"/>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105"/>
      <c r="DN110" s="105"/>
      <c r="DO110" s="105"/>
      <c r="DP110" s="105"/>
      <c r="DQ110" s="105"/>
      <c r="DR110" s="105"/>
      <c r="DS110" s="105"/>
      <c r="DT110" s="105"/>
    </row>
    <row r="111" spans="1:124" s="81" customFormat="1" x14ac:dyDescent="0.2">
      <c r="A111" s="82"/>
      <c r="B111" s="82"/>
      <c r="C111" s="82"/>
      <c r="D111" s="82"/>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105"/>
      <c r="DN111" s="105"/>
      <c r="DO111" s="105"/>
      <c r="DP111" s="105"/>
      <c r="DQ111" s="105"/>
      <c r="DR111" s="105"/>
      <c r="DS111" s="105"/>
      <c r="DT111" s="105"/>
    </row>
    <row r="112" spans="1:124" s="81" customFormat="1" x14ac:dyDescent="0.2">
      <c r="A112" s="82"/>
      <c r="B112" s="82"/>
      <c r="C112" s="82"/>
      <c r="D112" s="82"/>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105"/>
      <c r="DN112" s="105"/>
      <c r="DO112" s="105"/>
      <c r="DP112" s="105"/>
      <c r="DQ112" s="105"/>
      <c r="DR112" s="105"/>
      <c r="DS112" s="105"/>
      <c r="DT112" s="105"/>
    </row>
    <row r="113" spans="1:124" s="81" customFormat="1" x14ac:dyDescent="0.2">
      <c r="A113" s="82"/>
      <c r="B113" s="82"/>
      <c r="C113" s="82"/>
      <c r="D113" s="82"/>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105"/>
      <c r="DN113" s="105"/>
      <c r="DO113" s="105"/>
      <c r="DP113" s="105"/>
      <c r="DQ113" s="105"/>
      <c r="DR113" s="105"/>
      <c r="DS113" s="105"/>
      <c r="DT113" s="105"/>
    </row>
    <row r="114" spans="1:124" s="81" customFormat="1" x14ac:dyDescent="0.2">
      <c r="A114" s="82"/>
      <c r="B114" s="82"/>
      <c r="C114" s="82"/>
      <c r="D114" s="82"/>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105"/>
      <c r="DN114" s="105"/>
      <c r="DO114" s="105"/>
      <c r="DP114" s="105"/>
      <c r="DQ114" s="105"/>
      <c r="DR114" s="105"/>
      <c r="DS114" s="105"/>
      <c r="DT114" s="105"/>
    </row>
    <row r="115" spans="1:124" s="81" customFormat="1" x14ac:dyDescent="0.2">
      <c r="A115" s="82"/>
      <c r="B115" s="82"/>
      <c r="C115" s="82"/>
      <c r="D115" s="82"/>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105"/>
      <c r="DN115" s="105"/>
      <c r="DO115" s="105"/>
      <c r="DP115" s="105"/>
      <c r="DQ115" s="105"/>
      <c r="DR115" s="105"/>
      <c r="DS115" s="105"/>
      <c r="DT115" s="105"/>
    </row>
    <row r="116" spans="1:124" s="81" customFormat="1" x14ac:dyDescent="0.2">
      <c r="A116" s="82"/>
      <c r="B116" s="82"/>
      <c r="C116" s="82"/>
      <c r="D116" s="82"/>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105"/>
      <c r="DN116" s="105"/>
      <c r="DO116" s="105"/>
      <c r="DP116" s="105"/>
      <c r="DQ116" s="105"/>
      <c r="DR116" s="105"/>
      <c r="DS116" s="105"/>
      <c r="DT116" s="105"/>
    </row>
    <row r="117" spans="1:124" s="81" customFormat="1" x14ac:dyDescent="0.2">
      <c r="A117" s="82"/>
      <c r="B117" s="82"/>
      <c r="C117" s="82"/>
      <c r="D117" s="82"/>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105"/>
      <c r="DN117" s="105"/>
      <c r="DO117" s="105"/>
      <c r="DP117" s="105"/>
      <c r="DQ117" s="105"/>
      <c r="DR117" s="105"/>
      <c r="DS117" s="105"/>
      <c r="DT117" s="105"/>
    </row>
    <row r="118" spans="1:124" s="81" customFormat="1" x14ac:dyDescent="0.2">
      <c r="A118" s="82"/>
      <c r="B118" s="82"/>
      <c r="C118" s="82"/>
      <c r="D118" s="82"/>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105"/>
      <c r="DN118" s="105"/>
      <c r="DO118" s="105"/>
      <c r="DP118" s="105"/>
      <c r="DQ118" s="105"/>
      <c r="DR118" s="105"/>
      <c r="DS118" s="105"/>
      <c r="DT118" s="105"/>
    </row>
    <row r="119" spans="1:124" s="81" customFormat="1" x14ac:dyDescent="0.2">
      <c r="A119" s="82"/>
      <c r="B119" s="82"/>
      <c r="C119" s="82"/>
      <c r="D119" s="82"/>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105"/>
      <c r="DN119" s="105"/>
      <c r="DO119" s="105"/>
      <c r="DP119" s="105"/>
      <c r="DQ119" s="105"/>
      <c r="DR119" s="105"/>
      <c r="DS119" s="105"/>
      <c r="DT119" s="105"/>
    </row>
    <row r="120" spans="1:124" s="81" customFormat="1" x14ac:dyDescent="0.2">
      <c r="A120" s="82"/>
      <c r="B120" s="82"/>
      <c r="C120" s="82"/>
      <c r="D120" s="82"/>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105"/>
      <c r="DN120" s="105"/>
      <c r="DO120" s="105"/>
      <c r="DP120" s="105"/>
      <c r="DQ120" s="105"/>
      <c r="DR120" s="105"/>
      <c r="DS120" s="105"/>
      <c r="DT120" s="105"/>
    </row>
    <row r="121" spans="1:124" s="81" customFormat="1" x14ac:dyDescent="0.2">
      <c r="A121" s="82"/>
      <c r="B121" s="82"/>
      <c r="C121" s="82"/>
      <c r="D121" s="82"/>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105"/>
      <c r="DN121" s="105"/>
      <c r="DO121" s="105"/>
      <c r="DP121" s="105"/>
      <c r="DQ121" s="105"/>
      <c r="DR121" s="105"/>
      <c r="DS121" s="105"/>
      <c r="DT121" s="105"/>
    </row>
    <row r="122" spans="1:124" s="81" customFormat="1" x14ac:dyDescent="0.2">
      <c r="A122" s="82"/>
      <c r="B122" s="82"/>
      <c r="C122" s="82"/>
      <c r="D122" s="82"/>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105"/>
      <c r="DN122" s="105"/>
      <c r="DO122" s="105"/>
      <c r="DP122" s="105"/>
      <c r="DQ122" s="105"/>
      <c r="DR122" s="105"/>
      <c r="DS122" s="105"/>
      <c r="DT122" s="105"/>
    </row>
    <row r="123" spans="1:124" s="81" customFormat="1" x14ac:dyDescent="0.2">
      <c r="A123" s="82"/>
      <c r="B123" s="82"/>
      <c r="C123" s="82"/>
      <c r="D123" s="82"/>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105"/>
      <c r="DN123" s="105"/>
      <c r="DO123" s="105"/>
      <c r="DP123" s="105"/>
      <c r="DQ123" s="105"/>
      <c r="DR123" s="105"/>
      <c r="DS123" s="105"/>
      <c r="DT123" s="105"/>
    </row>
    <row r="124" spans="1:124" s="81" customFormat="1" x14ac:dyDescent="0.2">
      <c r="A124" s="82"/>
      <c r="B124" s="82"/>
      <c r="C124" s="82"/>
      <c r="D124" s="82"/>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105"/>
      <c r="DN124" s="105"/>
      <c r="DO124" s="105"/>
      <c r="DP124" s="105"/>
      <c r="DQ124" s="105"/>
      <c r="DR124" s="105"/>
      <c r="DS124" s="105"/>
      <c r="DT124" s="105"/>
    </row>
    <row r="125" spans="1:124" s="81" customFormat="1" x14ac:dyDescent="0.2">
      <c r="A125" s="82"/>
      <c r="B125" s="82"/>
      <c r="C125" s="82"/>
      <c r="D125" s="82"/>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105"/>
      <c r="DN125" s="105"/>
      <c r="DO125" s="105"/>
      <c r="DP125" s="105"/>
      <c r="DQ125" s="105"/>
      <c r="DR125" s="105"/>
      <c r="DS125" s="105"/>
      <c r="DT125" s="105"/>
    </row>
    <row r="126" spans="1:124" s="81" customFormat="1" x14ac:dyDescent="0.2">
      <c r="A126" s="82"/>
      <c r="B126" s="82"/>
      <c r="C126" s="82"/>
      <c r="D126" s="82"/>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105"/>
      <c r="DN126" s="105"/>
      <c r="DO126" s="105"/>
      <c r="DP126" s="105"/>
      <c r="DQ126" s="105"/>
      <c r="DR126" s="105"/>
      <c r="DS126" s="105"/>
      <c r="DT126" s="105"/>
    </row>
    <row r="127" spans="1:124" s="81" customFormat="1" x14ac:dyDescent="0.2">
      <c r="A127" s="82"/>
      <c r="B127" s="82"/>
      <c r="C127" s="82"/>
      <c r="D127" s="82"/>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105"/>
      <c r="DN127" s="105"/>
      <c r="DO127" s="105"/>
      <c r="DP127" s="105"/>
      <c r="DQ127" s="105"/>
      <c r="DR127" s="105"/>
      <c r="DS127" s="105"/>
      <c r="DT127" s="105"/>
    </row>
    <row r="128" spans="1:124" s="81" customFormat="1" x14ac:dyDescent="0.2">
      <c r="A128" s="82"/>
      <c r="B128" s="82"/>
      <c r="C128" s="82"/>
      <c r="D128" s="82"/>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105"/>
      <c r="DN128" s="105"/>
      <c r="DO128" s="105"/>
      <c r="DP128" s="105"/>
      <c r="DQ128" s="105"/>
      <c r="DR128" s="105"/>
      <c r="DS128" s="105"/>
      <c r="DT128" s="105"/>
    </row>
    <row r="129" spans="1:124" s="81" customFormat="1" x14ac:dyDescent="0.2">
      <c r="A129" s="82"/>
      <c r="B129" s="82"/>
      <c r="C129" s="82"/>
      <c r="D129" s="82"/>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105"/>
      <c r="DN129" s="105"/>
      <c r="DO129" s="105"/>
      <c r="DP129" s="105"/>
      <c r="DQ129" s="105"/>
      <c r="DR129" s="105"/>
      <c r="DS129" s="105"/>
      <c r="DT129" s="105"/>
    </row>
    <row r="130" spans="1:124" s="81" customFormat="1" x14ac:dyDescent="0.2">
      <c r="A130" s="82"/>
      <c r="B130" s="82"/>
      <c r="C130" s="82"/>
      <c r="D130" s="82"/>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105"/>
      <c r="DN130" s="105"/>
      <c r="DO130" s="105"/>
      <c r="DP130" s="105"/>
      <c r="DQ130" s="105"/>
      <c r="DR130" s="105"/>
      <c r="DS130" s="105"/>
      <c r="DT130" s="105"/>
    </row>
    <row r="131" spans="1:124" s="81" customFormat="1" x14ac:dyDescent="0.2">
      <c r="A131" s="82"/>
      <c r="B131" s="82"/>
      <c r="C131" s="82"/>
      <c r="D131" s="82"/>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105"/>
      <c r="DN131" s="105"/>
      <c r="DO131" s="105"/>
      <c r="DP131" s="105"/>
      <c r="DQ131" s="105"/>
      <c r="DR131" s="105"/>
      <c r="DS131" s="105"/>
      <c r="DT131" s="105"/>
    </row>
    <row r="132" spans="1:124" s="81" customFormat="1" x14ac:dyDescent="0.2">
      <c r="A132" s="82"/>
      <c r="B132" s="82"/>
      <c r="C132" s="82"/>
      <c r="D132" s="82"/>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105"/>
      <c r="DN132" s="105"/>
      <c r="DO132" s="105"/>
      <c r="DP132" s="105"/>
      <c r="DQ132" s="105"/>
      <c r="DR132" s="105"/>
      <c r="DS132" s="105"/>
      <c r="DT132" s="105"/>
    </row>
    <row r="133" spans="1:124" s="81" customFormat="1" x14ac:dyDescent="0.2">
      <c r="A133" s="82"/>
      <c r="B133" s="82"/>
      <c r="C133" s="82"/>
      <c r="D133" s="82"/>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105"/>
      <c r="DN133" s="105"/>
      <c r="DO133" s="105"/>
      <c r="DP133" s="105"/>
      <c r="DQ133" s="105"/>
      <c r="DR133" s="105"/>
      <c r="DS133" s="105"/>
      <c r="DT133" s="105"/>
    </row>
    <row r="134" spans="1:124" s="81" customFormat="1" x14ac:dyDescent="0.2">
      <c r="A134" s="82"/>
      <c r="B134" s="82"/>
      <c r="C134" s="82"/>
      <c r="D134" s="82"/>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105"/>
      <c r="DN134" s="105"/>
      <c r="DO134" s="105"/>
      <c r="DP134" s="105"/>
      <c r="DQ134" s="105"/>
      <c r="DR134" s="105"/>
      <c r="DS134" s="105"/>
      <c r="DT134" s="105"/>
    </row>
    <row r="135" spans="1:124" s="81" customFormat="1" x14ac:dyDescent="0.2">
      <c r="A135" s="82"/>
      <c r="B135" s="82"/>
      <c r="C135" s="82"/>
      <c r="D135" s="82"/>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105"/>
      <c r="DN135" s="105"/>
      <c r="DO135" s="105"/>
      <c r="DP135" s="105"/>
      <c r="DQ135" s="105"/>
      <c r="DR135" s="105"/>
      <c r="DS135" s="105"/>
      <c r="DT135" s="105"/>
    </row>
    <row r="136" spans="1:124" s="81" customFormat="1" x14ac:dyDescent="0.2">
      <c r="A136" s="82"/>
      <c r="B136" s="82"/>
      <c r="C136" s="82"/>
      <c r="D136" s="82"/>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105"/>
      <c r="DN136" s="105"/>
      <c r="DO136" s="105"/>
      <c r="DP136" s="105"/>
      <c r="DQ136" s="105"/>
      <c r="DR136" s="105"/>
      <c r="DS136" s="105"/>
      <c r="DT136" s="105"/>
    </row>
    <row r="137" spans="1:124" s="81" customFormat="1" x14ac:dyDescent="0.2">
      <c r="A137" s="82"/>
      <c r="B137" s="82"/>
      <c r="C137" s="82"/>
      <c r="D137" s="82"/>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105"/>
      <c r="DN137" s="105"/>
      <c r="DO137" s="105"/>
      <c r="DP137" s="105"/>
      <c r="DQ137" s="105"/>
      <c r="DR137" s="105"/>
      <c r="DS137" s="105"/>
      <c r="DT137" s="105"/>
    </row>
    <row r="138" spans="1:124" s="81" customFormat="1" x14ac:dyDescent="0.2">
      <c r="A138" s="82"/>
      <c r="B138" s="82"/>
      <c r="C138" s="82"/>
      <c r="D138" s="82"/>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105"/>
      <c r="DN138" s="105"/>
      <c r="DO138" s="105"/>
      <c r="DP138" s="105"/>
      <c r="DQ138" s="105"/>
      <c r="DR138" s="105"/>
      <c r="DS138" s="105"/>
      <c r="DT138" s="105"/>
    </row>
    <row r="139" spans="1:124" s="81" customFormat="1" x14ac:dyDescent="0.2">
      <c r="A139" s="82"/>
      <c r="B139" s="82"/>
      <c r="C139" s="82"/>
      <c r="D139" s="82"/>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105"/>
      <c r="DN139" s="105"/>
      <c r="DO139" s="105"/>
      <c r="DP139" s="105"/>
      <c r="DQ139" s="105"/>
      <c r="DR139" s="105"/>
      <c r="DS139" s="105"/>
      <c r="DT139" s="105"/>
    </row>
    <row r="140" spans="1:124" s="81" customFormat="1" x14ac:dyDescent="0.2">
      <c r="A140" s="82"/>
      <c r="B140" s="82"/>
      <c r="C140" s="82"/>
      <c r="D140" s="82"/>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105"/>
      <c r="DN140" s="105"/>
      <c r="DO140" s="105"/>
      <c r="DP140" s="105"/>
      <c r="DQ140" s="105"/>
      <c r="DR140" s="105"/>
      <c r="DS140" s="105"/>
      <c r="DT140" s="105"/>
    </row>
    <row r="141" spans="1:124" s="81" customFormat="1" x14ac:dyDescent="0.2">
      <c r="A141" s="82"/>
      <c r="B141" s="82"/>
      <c r="C141" s="82"/>
      <c r="D141" s="82"/>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105"/>
      <c r="DN141" s="105"/>
      <c r="DO141" s="105"/>
      <c r="DP141" s="105"/>
      <c r="DQ141" s="105"/>
      <c r="DR141" s="105"/>
      <c r="DS141" s="105"/>
      <c r="DT141" s="105"/>
    </row>
    <row r="142" spans="1:124" s="81" customFormat="1" x14ac:dyDescent="0.2">
      <c r="A142" s="82"/>
      <c r="B142" s="82"/>
      <c r="C142" s="82"/>
      <c r="D142" s="82"/>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105"/>
      <c r="DN142" s="105"/>
      <c r="DO142" s="105"/>
      <c r="DP142" s="105"/>
      <c r="DQ142" s="105"/>
      <c r="DR142" s="105"/>
      <c r="DS142" s="105"/>
      <c r="DT142" s="105"/>
    </row>
    <row r="143" spans="1:124" s="81" customFormat="1" x14ac:dyDescent="0.2">
      <c r="A143" s="82"/>
      <c r="B143" s="82"/>
      <c r="C143" s="82"/>
      <c r="D143" s="82"/>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105"/>
      <c r="DN143" s="105"/>
      <c r="DO143" s="105"/>
      <c r="DP143" s="105"/>
      <c r="DQ143" s="105"/>
      <c r="DR143" s="105"/>
      <c r="DS143" s="105"/>
      <c r="DT143" s="105"/>
    </row>
    <row r="144" spans="1:124" s="81" customFormat="1" x14ac:dyDescent="0.2">
      <c r="A144" s="82"/>
      <c r="B144" s="82"/>
      <c r="C144" s="82"/>
      <c r="D144" s="82"/>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105"/>
      <c r="DN144" s="105"/>
      <c r="DO144" s="105"/>
      <c r="DP144" s="105"/>
      <c r="DQ144" s="105"/>
      <c r="DR144" s="105"/>
      <c r="DS144" s="105"/>
      <c r="DT144" s="105"/>
    </row>
    <row r="145" spans="1:124" s="81" customFormat="1" x14ac:dyDescent="0.2">
      <c r="A145" s="82"/>
      <c r="B145" s="82"/>
      <c r="C145" s="82"/>
      <c r="D145" s="82"/>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105"/>
      <c r="DN145" s="105"/>
      <c r="DO145" s="105"/>
      <c r="DP145" s="105"/>
      <c r="DQ145" s="105"/>
      <c r="DR145" s="105"/>
      <c r="DS145" s="105"/>
      <c r="DT145" s="105"/>
    </row>
    <row r="146" spans="1:124" s="81" customFormat="1" x14ac:dyDescent="0.2">
      <c r="A146" s="82"/>
      <c r="B146" s="82"/>
      <c r="C146" s="82"/>
      <c r="D146" s="82"/>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105"/>
      <c r="DN146" s="105"/>
      <c r="DO146" s="105"/>
      <c r="DP146" s="105"/>
      <c r="DQ146" s="105"/>
      <c r="DR146" s="105"/>
      <c r="DS146" s="105"/>
      <c r="DT146" s="105"/>
    </row>
    <row r="147" spans="1:124" s="81" customFormat="1" x14ac:dyDescent="0.2">
      <c r="A147" s="82"/>
      <c r="B147" s="82"/>
      <c r="C147" s="82"/>
      <c r="D147" s="82"/>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105"/>
      <c r="DN147" s="105"/>
      <c r="DO147" s="105"/>
      <c r="DP147" s="105"/>
      <c r="DQ147" s="105"/>
      <c r="DR147" s="105"/>
      <c r="DS147" s="105"/>
      <c r="DT147" s="105"/>
    </row>
    <row r="148" spans="1:124" s="81" customFormat="1" x14ac:dyDescent="0.2">
      <c r="A148" s="82"/>
      <c r="B148" s="82"/>
      <c r="C148" s="82"/>
      <c r="D148" s="82"/>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105"/>
      <c r="DN148" s="105"/>
      <c r="DO148" s="105"/>
      <c r="DP148" s="105"/>
      <c r="DQ148" s="105"/>
      <c r="DR148" s="105"/>
      <c r="DS148" s="105"/>
      <c r="DT148" s="105"/>
    </row>
    <row r="149" spans="1:124" s="81" customFormat="1" x14ac:dyDescent="0.2">
      <c r="A149" s="82"/>
      <c r="B149" s="82"/>
      <c r="C149" s="82"/>
      <c r="D149" s="82"/>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105"/>
      <c r="DN149" s="105"/>
      <c r="DO149" s="105"/>
      <c r="DP149" s="105"/>
      <c r="DQ149" s="105"/>
      <c r="DR149" s="105"/>
      <c r="DS149" s="105"/>
      <c r="DT149" s="105"/>
    </row>
    <row r="150" spans="1:124" s="81" customFormat="1" x14ac:dyDescent="0.2">
      <c r="A150" s="82"/>
      <c r="B150" s="82"/>
      <c r="C150" s="82"/>
      <c r="D150" s="82"/>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105"/>
      <c r="DN150" s="105"/>
      <c r="DO150" s="105"/>
      <c r="DP150" s="105"/>
      <c r="DQ150" s="105"/>
      <c r="DR150" s="105"/>
      <c r="DS150" s="105"/>
      <c r="DT150" s="105"/>
    </row>
    <row r="151" spans="1:124" s="81" customFormat="1" x14ac:dyDescent="0.2">
      <c r="A151" s="82"/>
      <c r="B151" s="82"/>
      <c r="C151" s="82"/>
      <c r="D151" s="82"/>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105"/>
      <c r="DN151" s="105"/>
      <c r="DO151" s="105"/>
      <c r="DP151" s="105"/>
      <c r="DQ151" s="105"/>
      <c r="DR151" s="105"/>
      <c r="DS151" s="105"/>
      <c r="DT151" s="105"/>
    </row>
    <row r="152" spans="1:124" s="81" customFormat="1" x14ac:dyDescent="0.2">
      <c r="A152" s="82"/>
      <c r="B152" s="82"/>
      <c r="C152" s="82"/>
      <c r="D152" s="82"/>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105"/>
      <c r="DN152" s="105"/>
      <c r="DO152" s="105"/>
      <c r="DP152" s="105"/>
      <c r="DQ152" s="105"/>
      <c r="DR152" s="105"/>
      <c r="DS152" s="105"/>
      <c r="DT152" s="105"/>
    </row>
    <row r="153" spans="1:124" s="81" customFormat="1" x14ac:dyDescent="0.2">
      <c r="A153" s="82"/>
      <c r="B153" s="82"/>
      <c r="C153" s="82"/>
      <c r="D153" s="82"/>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105"/>
      <c r="DN153" s="105"/>
      <c r="DO153" s="105"/>
      <c r="DP153" s="105"/>
      <c r="DQ153" s="105"/>
      <c r="DR153" s="105"/>
      <c r="DS153" s="105"/>
      <c r="DT153" s="105"/>
    </row>
    <row r="154" spans="1:124" s="81" customFormat="1" x14ac:dyDescent="0.2">
      <c r="A154" s="82"/>
      <c r="B154" s="82"/>
      <c r="C154" s="82"/>
      <c r="D154" s="82"/>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105"/>
      <c r="DN154" s="105"/>
      <c r="DO154" s="105"/>
      <c r="DP154" s="105"/>
      <c r="DQ154" s="105"/>
      <c r="DR154" s="105"/>
      <c r="DS154" s="105"/>
      <c r="DT154" s="105"/>
    </row>
    <row r="155" spans="1:124" s="81" customFormat="1" x14ac:dyDescent="0.2">
      <c r="A155" s="82"/>
      <c r="B155" s="82"/>
      <c r="C155" s="82"/>
      <c r="D155" s="82"/>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105"/>
      <c r="DN155" s="105"/>
      <c r="DO155" s="105"/>
      <c r="DP155" s="105"/>
      <c r="DQ155" s="105"/>
      <c r="DR155" s="105"/>
      <c r="DS155" s="105"/>
      <c r="DT155" s="105"/>
    </row>
    <row r="156" spans="1:124" s="81" customFormat="1" x14ac:dyDescent="0.2">
      <c r="A156" s="82"/>
      <c r="B156" s="82"/>
      <c r="C156" s="82"/>
      <c r="D156" s="82"/>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105"/>
      <c r="DN156" s="105"/>
      <c r="DO156" s="105"/>
      <c r="DP156" s="105"/>
      <c r="DQ156" s="105"/>
      <c r="DR156" s="105"/>
      <c r="DS156" s="105"/>
      <c r="DT156" s="105"/>
    </row>
    <row r="157" spans="1:124" s="81" customFormat="1" x14ac:dyDescent="0.2">
      <c r="A157" s="82"/>
      <c r="B157" s="82"/>
      <c r="C157" s="82"/>
      <c r="D157" s="82"/>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105"/>
      <c r="DN157" s="105"/>
      <c r="DO157" s="105"/>
      <c r="DP157" s="105"/>
      <c r="DQ157" s="105"/>
      <c r="DR157" s="105"/>
      <c r="DS157" s="105"/>
      <c r="DT157" s="105"/>
    </row>
    <row r="158" spans="1:124" s="81" customFormat="1" x14ac:dyDescent="0.2">
      <c r="A158" s="82"/>
      <c r="B158" s="82"/>
      <c r="C158" s="82"/>
      <c r="D158" s="82"/>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105"/>
      <c r="DN158" s="105"/>
      <c r="DO158" s="105"/>
      <c r="DP158" s="105"/>
      <c r="DQ158" s="105"/>
      <c r="DR158" s="105"/>
      <c r="DS158" s="105"/>
      <c r="DT158" s="105"/>
    </row>
    <row r="159" spans="1:124" s="81" customFormat="1" x14ac:dyDescent="0.2">
      <c r="A159" s="82"/>
      <c r="B159" s="82"/>
      <c r="C159" s="82"/>
      <c r="D159" s="82"/>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105"/>
      <c r="DN159" s="105"/>
      <c r="DO159" s="105"/>
      <c r="DP159" s="105"/>
      <c r="DQ159" s="105"/>
      <c r="DR159" s="105"/>
      <c r="DS159" s="105"/>
      <c r="DT159" s="105"/>
    </row>
    <row r="160" spans="1:124" s="81" customFormat="1" x14ac:dyDescent="0.2">
      <c r="A160" s="82"/>
      <c r="B160" s="82"/>
      <c r="C160" s="82"/>
      <c r="D160" s="82"/>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105"/>
      <c r="DN160" s="105"/>
      <c r="DO160" s="105"/>
      <c r="DP160" s="105"/>
      <c r="DQ160" s="105"/>
      <c r="DR160" s="105"/>
      <c r="DS160" s="105"/>
      <c r="DT160" s="105"/>
    </row>
    <row r="161" spans="1:124" s="81" customFormat="1" x14ac:dyDescent="0.2">
      <c r="A161" s="82"/>
      <c r="B161" s="82"/>
      <c r="C161" s="82"/>
      <c r="D161" s="82"/>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105"/>
      <c r="DN161" s="105"/>
      <c r="DO161" s="105"/>
      <c r="DP161" s="105"/>
      <c r="DQ161" s="105"/>
      <c r="DR161" s="105"/>
      <c r="DS161" s="105"/>
      <c r="DT161" s="105"/>
    </row>
    <row r="162" spans="1:124" s="81" customFormat="1" x14ac:dyDescent="0.2">
      <c r="A162" s="82"/>
      <c r="B162" s="82"/>
      <c r="C162" s="82"/>
      <c r="D162" s="82"/>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105"/>
      <c r="DN162" s="105"/>
      <c r="DO162" s="105"/>
      <c r="DP162" s="105"/>
      <c r="DQ162" s="105"/>
      <c r="DR162" s="105"/>
      <c r="DS162" s="105"/>
      <c r="DT162" s="105"/>
    </row>
  </sheetData>
  <sheetProtection formatCells="0" formatColumns="0" formatRows="0" insertColumns="0" insertRows="0" insertHyperlinks="0" deleteColumns="0" deleteRows="0" sort="0" autoFilter="0" pivotTables="0"/>
  <mergeCells count="65">
    <mergeCell ref="A13:B13"/>
    <mergeCell ref="M6:P6"/>
    <mergeCell ref="A18:B18"/>
    <mergeCell ref="A19:B19"/>
    <mergeCell ref="A20:B20"/>
    <mergeCell ref="B2:C2"/>
    <mergeCell ref="B3:C3"/>
    <mergeCell ref="B4:C4"/>
    <mergeCell ref="A6:B6"/>
    <mergeCell ref="A16:B16"/>
    <mergeCell ref="A17:B17"/>
    <mergeCell ref="A7:B7"/>
    <mergeCell ref="A8:B8"/>
    <mergeCell ref="A9:B9"/>
    <mergeCell ref="A10:B10"/>
    <mergeCell ref="A12:B12"/>
    <mergeCell ref="A11:B11"/>
    <mergeCell ref="DI6:DL6"/>
    <mergeCell ref="CG6:CJ6"/>
    <mergeCell ref="CK6:CN6"/>
    <mergeCell ref="CO6:CR6"/>
    <mergeCell ref="CS6:CV6"/>
    <mergeCell ref="DE6:DH6"/>
    <mergeCell ref="CW6:CZ6"/>
    <mergeCell ref="DA6:DD6"/>
    <mergeCell ref="A14:B14"/>
    <mergeCell ref="A15:B15"/>
    <mergeCell ref="BI6:BL6"/>
    <mergeCell ref="BA6:BD6"/>
    <mergeCell ref="BE6:BH6"/>
    <mergeCell ref="AW6:AZ6"/>
    <mergeCell ref="Q6:T6"/>
    <mergeCell ref="Y6:AB6"/>
    <mergeCell ref="E6:H6"/>
    <mergeCell ref="I6:L6"/>
    <mergeCell ref="AK6:AN6"/>
    <mergeCell ref="AO6:AR6"/>
    <mergeCell ref="AS6:AV6"/>
    <mergeCell ref="AG6:AJ6"/>
    <mergeCell ref="U6:X6"/>
    <mergeCell ref="AC6:AF6"/>
    <mergeCell ref="BY6:CB6"/>
    <mergeCell ref="CC6:CF6"/>
    <mergeCell ref="BQ6:BT6"/>
    <mergeCell ref="BU6:BX6"/>
    <mergeCell ref="BM6:BP6"/>
    <mergeCell ref="DM6:DP6"/>
    <mergeCell ref="DQ6:DT6"/>
    <mergeCell ref="DU6:DX6"/>
    <mergeCell ref="DY6:EB6"/>
    <mergeCell ref="EC6:EF6"/>
    <mergeCell ref="FA6:FD6"/>
    <mergeCell ref="FE6:FH6"/>
    <mergeCell ref="FI6:FL6"/>
    <mergeCell ref="FM6:FP6"/>
    <mergeCell ref="EG6:EJ6"/>
    <mergeCell ref="EK6:EN6"/>
    <mergeCell ref="EO6:ER6"/>
    <mergeCell ref="ES6:EV6"/>
    <mergeCell ref="EW6:EZ6"/>
    <mergeCell ref="FQ6:FT6"/>
    <mergeCell ref="FU6:FX6"/>
    <mergeCell ref="FY6:GB6"/>
    <mergeCell ref="GC6:GF6"/>
    <mergeCell ref="GG6:GJ6"/>
  </mergeCells>
  <phoneticPr fontId="0" type="noConversion"/>
  <printOptions verticalCentered="1"/>
  <pageMargins left="0.67" right="0.61" top="0.62" bottom="0.5" header="0.17" footer="0.32"/>
  <pageSetup scale="74"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Q1710"/>
  <sheetViews>
    <sheetView workbookViewId="0">
      <selection activeCell="D7" sqref="D7 D64 D52"/>
    </sheetView>
  </sheetViews>
  <sheetFormatPr defaultColWidth="9.28515625" defaultRowHeight="12.75" x14ac:dyDescent="0.2"/>
  <cols>
    <col min="1" max="1" width="9.42578125" style="5" bestFit="1" customWidth="1"/>
    <col min="2" max="2" width="58.7109375" style="6" customWidth="1"/>
    <col min="3" max="3" width="11.5703125" style="9" customWidth="1"/>
    <col min="4" max="5" width="12.5703125" style="9" customWidth="1"/>
    <col min="6" max="7" width="11.42578125" style="9" customWidth="1"/>
    <col min="8" max="8" width="14" style="9" customWidth="1"/>
    <col min="9" max="9" width="11.7109375" style="9" customWidth="1"/>
    <col min="10" max="11" width="13.42578125" style="9" customWidth="1"/>
    <col min="12" max="12" width="9.28515625" style="62"/>
    <col min="13" max="16384" width="9.28515625" style="6"/>
  </cols>
  <sheetData>
    <row r="1" spans="1:12" ht="24" customHeight="1" x14ac:dyDescent="0.2">
      <c r="A1" s="458" t="s">
        <v>233</v>
      </c>
      <c r="B1" s="459"/>
      <c r="C1" s="460"/>
      <c r="D1" s="460"/>
      <c r="E1" s="460"/>
      <c r="F1" s="460"/>
      <c r="G1" s="460"/>
      <c r="H1" s="460"/>
      <c r="I1" s="350"/>
      <c r="J1" s="352"/>
      <c r="K1" s="461" t="str">
        <f>'SCC List'!A2</f>
        <v>(Rev.26, January 2025)</v>
      </c>
    </row>
    <row r="2" spans="1:12" s="17" customFormat="1" ht="24" customHeight="1" x14ac:dyDescent="0.2">
      <c r="A2" s="462" t="str">
        <f>'Build Main'!A2</f>
        <v xml:space="preserve">Insert Project Sponsor's Name here </v>
      </c>
      <c r="B2" s="463"/>
      <c r="C2" s="1001"/>
      <c r="D2" s="1001"/>
      <c r="E2" s="1001"/>
      <c r="F2" s="1001"/>
      <c r="G2" s="1001"/>
      <c r="H2" s="464"/>
      <c r="I2" s="982" t="s">
        <v>53</v>
      </c>
      <c r="J2" s="983"/>
      <c r="K2" s="465">
        <f ca="1">'Build Main'!O2</f>
        <v>45671.660289814812</v>
      </c>
      <c r="L2" s="63"/>
    </row>
    <row r="3" spans="1:12" s="17" customFormat="1" ht="24" customHeight="1" x14ac:dyDescent="0.2">
      <c r="A3" s="462" t="str">
        <f>'Build Main'!A3</f>
        <v>Insert Project Name and Location</v>
      </c>
      <c r="B3" s="463"/>
      <c r="C3" s="1001"/>
      <c r="D3" s="1001"/>
      <c r="E3" s="1001"/>
      <c r="F3" s="1001"/>
      <c r="G3" s="1001"/>
      <c r="H3" s="464"/>
      <c r="I3" s="984" t="s">
        <v>154</v>
      </c>
      <c r="J3" s="985"/>
      <c r="K3" s="466">
        <f>'Build Main'!O3</f>
        <v>2025</v>
      </c>
      <c r="L3" s="63"/>
    </row>
    <row r="4" spans="1:12" s="17" customFormat="1" ht="24" customHeight="1" x14ac:dyDescent="0.2">
      <c r="A4" s="467" t="str">
        <f>'Build Main'!A4</f>
        <v xml:space="preserve">Insert Current Phase (e.g. Applic. for FFGA, Construction, Rev Ops) </v>
      </c>
      <c r="B4" s="468"/>
      <c r="C4" s="1002"/>
      <c r="D4" s="1002"/>
      <c r="E4" s="1002"/>
      <c r="F4" s="1002"/>
      <c r="G4" s="1002"/>
      <c r="H4" s="469"/>
      <c r="I4" s="986" t="s">
        <v>54</v>
      </c>
      <c r="J4" s="987"/>
      <c r="K4" s="470">
        <f>'Build Main'!O4</f>
        <v>2040</v>
      </c>
      <c r="L4" s="63"/>
    </row>
    <row r="5" spans="1:12" s="7" customFormat="1" ht="6" customHeight="1" x14ac:dyDescent="0.2">
      <c r="A5" s="998"/>
      <c r="B5" s="999"/>
      <c r="C5" s="999"/>
      <c r="D5" s="999"/>
      <c r="E5" s="999"/>
      <c r="F5" s="999"/>
      <c r="G5" s="999"/>
      <c r="H5" s="999"/>
      <c r="I5" s="999"/>
      <c r="J5" s="999"/>
      <c r="K5" s="1000"/>
      <c r="L5" s="64"/>
    </row>
    <row r="6" spans="1:12" ht="120.75" customHeight="1" x14ac:dyDescent="0.2">
      <c r="A6" s="996"/>
      <c r="B6" s="997"/>
      <c r="C6" s="471" t="s">
        <v>55</v>
      </c>
      <c r="D6" s="472" t="s">
        <v>240</v>
      </c>
      <c r="E6" s="544" t="s">
        <v>155</v>
      </c>
      <c r="F6" s="473" t="s">
        <v>156</v>
      </c>
      <c r="G6" s="473" t="s">
        <v>157</v>
      </c>
      <c r="H6" s="473" t="e">
        <f>"Core Capacity Share of Base Year Dollars (based on "&amp;ROUND((' Fund Source by Cat'!D$19)/' Fund Source by Cat'!B$19,3)*100&amp;" percent Core Capacity funding share)"</f>
        <v>#DIV/0!</v>
      </c>
      <c r="I6" s="474" t="s">
        <v>110</v>
      </c>
      <c r="J6" s="244" t="s">
        <v>228</v>
      </c>
      <c r="K6" s="475" t="s">
        <v>243</v>
      </c>
    </row>
    <row r="7" spans="1:12" s="11" customFormat="1" ht="15" customHeight="1" x14ac:dyDescent="0.2">
      <c r="A7" s="357" t="str">
        <f>'SCC List'!A3:B3</f>
        <v>10 GUIDEWAY &amp; TRACK ELEMENTS (route miles)</v>
      </c>
      <c r="B7" s="358"/>
      <c r="C7" s="476">
        <f>'Build Main'!C7</f>
        <v>0</v>
      </c>
      <c r="D7" s="477">
        <f>'Build Main'!J7</f>
        <v>0</v>
      </c>
      <c r="E7" s="477" t="e">
        <f t="shared" ref="E7:E52" si="0">SUM(D7*($D$64/$D$52))</f>
        <v>#DIV/0!</v>
      </c>
      <c r="F7" s="478">
        <f>SUM(F8:F20)</f>
        <v>0</v>
      </c>
      <c r="G7" s="256" t="e">
        <f t="shared" ref="G7:G51" si="1">SUM(D7:F7)</f>
        <v>#DIV/0!</v>
      </c>
      <c r="H7" s="256" t="e">
        <f>G7*(' Fund Source by Cat'!D$19)/' Fund Source by Cat'!B$19</f>
        <v>#DIV/0!</v>
      </c>
      <c r="I7" s="518"/>
      <c r="J7" s="518"/>
      <c r="K7" s="256" t="e">
        <f>SUM(K8:K20)</f>
        <v>#DIV/0!</v>
      </c>
      <c r="L7" s="65"/>
    </row>
    <row r="8" spans="1:12" s="12" customFormat="1" ht="15" customHeight="1" x14ac:dyDescent="0.2">
      <c r="A8" s="359">
        <f>'SCC List'!A4:B4</f>
        <v>10.01</v>
      </c>
      <c r="B8" s="360" t="str">
        <f>'SCC List'!B4</f>
        <v>Guideway: At-grade exclusive right-of-way</v>
      </c>
      <c r="C8" s="479">
        <f>'Build Main'!C8</f>
        <v>0</v>
      </c>
      <c r="D8" s="477">
        <f>'Build Main'!J8</f>
        <v>0</v>
      </c>
      <c r="E8" s="480" t="e">
        <f t="shared" si="0"/>
        <v>#DIV/0!</v>
      </c>
      <c r="F8" s="672"/>
      <c r="G8" s="248" t="e">
        <f t="shared" si="1"/>
        <v>#DIV/0!</v>
      </c>
      <c r="H8" s="481" t="e">
        <f>G8*(' Fund Source by Cat'!D$19)/' Fund Source by Cat'!B$19</f>
        <v>#DIV/0!</v>
      </c>
      <c r="I8" s="670">
        <v>125</v>
      </c>
      <c r="J8" s="519">
        <f>0.02/(1-(1+ 0.02)^-I8)</f>
        <v>2.1837287967944062E-2</v>
      </c>
      <c r="K8" s="520" t="e">
        <f>H8*J8</f>
        <v>#DIV/0!</v>
      </c>
      <c r="L8" s="66"/>
    </row>
    <row r="9" spans="1:12" s="12" customFormat="1" ht="15" customHeight="1" x14ac:dyDescent="0.2">
      <c r="A9" s="359" t="str">
        <f>'SCC List'!A5:B5</f>
        <v>10.02</v>
      </c>
      <c r="B9" s="360" t="str">
        <f>'SCC List'!B5</f>
        <v>Guideway: At-grade semi-exclusive (allows cross-traffic)</v>
      </c>
      <c r="C9" s="479">
        <f>'Build Main'!C9</f>
        <v>0</v>
      </c>
      <c r="D9" s="477">
        <f>'Build Main'!J9</f>
        <v>0</v>
      </c>
      <c r="E9" s="480" t="e">
        <f t="shared" si="0"/>
        <v>#DIV/0!</v>
      </c>
      <c r="F9" s="672"/>
      <c r="G9" s="248" t="e">
        <f t="shared" si="1"/>
        <v>#DIV/0!</v>
      </c>
      <c r="H9" s="481" t="e">
        <f>G9*(' Fund Source by Cat'!D$19)/' Fund Source by Cat'!B$19</f>
        <v>#DIV/0!</v>
      </c>
      <c r="I9" s="670">
        <v>30</v>
      </c>
      <c r="J9" s="519">
        <f t="shared" ref="J9:J51" si="2">0.02/(1-(1+ 0.02)^-I9)</f>
        <v>4.4649922293402963E-2</v>
      </c>
      <c r="K9" s="520" t="e">
        <f t="shared" ref="K9:K20" si="3">H9*J9</f>
        <v>#DIV/0!</v>
      </c>
      <c r="L9" s="66"/>
    </row>
    <row r="10" spans="1:12" s="12" customFormat="1" ht="15" customHeight="1" x14ac:dyDescent="0.2">
      <c r="A10" s="359">
        <f>'SCC List'!A6:B6</f>
        <v>10.029999999999999</v>
      </c>
      <c r="B10" s="360" t="str">
        <f>'SCC List'!B6</f>
        <v>Guideway: At-grade in mixed traffic</v>
      </c>
      <c r="C10" s="479">
        <f>'Build Main'!C10</f>
        <v>0</v>
      </c>
      <c r="D10" s="477">
        <f>'Build Main'!J10</f>
        <v>0</v>
      </c>
      <c r="E10" s="480" t="e">
        <f t="shared" si="0"/>
        <v>#DIV/0!</v>
      </c>
      <c r="F10" s="672"/>
      <c r="G10" s="248" t="e">
        <f t="shared" si="1"/>
        <v>#DIV/0!</v>
      </c>
      <c r="H10" s="481" t="e">
        <f>G10*(' Fund Source by Cat'!D$19)/' Fund Source by Cat'!B$19</f>
        <v>#DIV/0!</v>
      </c>
      <c r="I10" s="670">
        <v>20</v>
      </c>
      <c r="J10" s="519">
        <f t="shared" si="2"/>
        <v>6.1156718125290402E-2</v>
      </c>
      <c r="K10" s="520" t="e">
        <f t="shared" si="3"/>
        <v>#DIV/0!</v>
      </c>
      <c r="L10" s="66"/>
    </row>
    <row r="11" spans="1:12" s="12" customFormat="1" ht="15" customHeight="1" x14ac:dyDescent="0.2">
      <c r="A11" s="359">
        <f>'SCC List'!A7:B7</f>
        <v>10.039999999999999</v>
      </c>
      <c r="B11" s="360" t="str">
        <f>'SCC List'!B7</f>
        <v>Guideway: Aerial structure</v>
      </c>
      <c r="C11" s="479">
        <f>'Build Main'!C11</f>
        <v>0</v>
      </c>
      <c r="D11" s="477">
        <f>'Build Main'!J11</f>
        <v>0</v>
      </c>
      <c r="E11" s="480" t="e">
        <f t="shared" si="0"/>
        <v>#DIV/0!</v>
      </c>
      <c r="F11" s="672"/>
      <c r="G11" s="248" t="e">
        <f t="shared" si="1"/>
        <v>#DIV/0!</v>
      </c>
      <c r="H11" s="481" t="e">
        <f>G11*(' Fund Source by Cat'!D$19)/' Fund Source by Cat'!B$19</f>
        <v>#DIV/0!</v>
      </c>
      <c r="I11" s="670">
        <v>80</v>
      </c>
      <c r="J11" s="519">
        <f t="shared" si="2"/>
        <v>2.5160705456706331E-2</v>
      </c>
      <c r="K11" s="520" t="e">
        <f t="shared" si="3"/>
        <v>#DIV/0!</v>
      </c>
      <c r="L11" s="66"/>
    </row>
    <row r="12" spans="1:12" s="12" customFormat="1" ht="15" customHeight="1" x14ac:dyDescent="0.2">
      <c r="A12" s="359">
        <f>'SCC List'!A8:B8</f>
        <v>10.050000000000001</v>
      </c>
      <c r="B12" s="360" t="str">
        <f>'SCC List'!B8</f>
        <v>Guideway: Built-up fill</v>
      </c>
      <c r="C12" s="479">
        <f>'Build Main'!C12</f>
        <v>0</v>
      </c>
      <c r="D12" s="477">
        <f>'Build Main'!J12</f>
        <v>0</v>
      </c>
      <c r="E12" s="480" t="e">
        <f t="shared" si="0"/>
        <v>#DIV/0!</v>
      </c>
      <c r="F12" s="672"/>
      <c r="G12" s="248" t="e">
        <f t="shared" si="1"/>
        <v>#DIV/0!</v>
      </c>
      <c r="H12" s="481" t="e">
        <f>G12*(' Fund Source by Cat'!D$19)/' Fund Source by Cat'!B$19</f>
        <v>#DIV/0!</v>
      </c>
      <c r="I12" s="670">
        <v>80</v>
      </c>
      <c r="J12" s="519">
        <f t="shared" si="2"/>
        <v>2.5160705456706331E-2</v>
      </c>
      <c r="K12" s="520" t="e">
        <f t="shared" si="3"/>
        <v>#DIV/0!</v>
      </c>
      <c r="L12" s="66"/>
    </row>
    <row r="13" spans="1:12" s="12" customFormat="1" ht="15" customHeight="1" x14ac:dyDescent="0.2">
      <c r="A13" s="359">
        <f>'SCC List'!A9:B9</f>
        <v>10.06</v>
      </c>
      <c r="B13" s="360" t="str">
        <f>'SCC List'!B9</f>
        <v>Guideway: Underground cut &amp; cover</v>
      </c>
      <c r="C13" s="479">
        <f>'Build Main'!C13</f>
        <v>0</v>
      </c>
      <c r="D13" s="477">
        <f>'Build Main'!J13</f>
        <v>0</v>
      </c>
      <c r="E13" s="480" t="e">
        <f t="shared" si="0"/>
        <v>#DIV/0!</v>
      </c>
      <c r="F13" s="672"/>
      <c r="G13" s="248" t="e">
        <f t="shared" si="1"/>
        <v>#DIV/0!</v>
      </c>
      <c r="H13" s="481" t="e">
        <f>G13*(' Fund Source by Cat'!D$19)/' Fund Source by Cat'!B$19</f>
        <v>#DIV/0!</v>
      </c>
      <c r="I13" s="670">
        <v>125</v>
      </c>
      <c r="J13" s="519">
        <f t="shared" si="2"/>
        <v>2.1837287967944062E-2</v>
      </c>
      <c r="K13" s="520" t="e">
        <f t="shared" si="3"/>
        <v>#DIV/0!</v>
      </c>
      <c r="L13" s="66"/>
    </row>
    <row r="14" spans="1:12" s="12" customFormat="1" ht="15" customHeight="1" x14ac:dyDescent="0.2">
      <c r="A14" s="359">
        <f>'SCC List'!A10:B10</f>
        <v>10.07</v>
      </c>
      <c r="B14" s="360" t="str">
        <f>'SCC List'!B10</f>
        <v>Guideway: Underground tunnel</v>
      </c>
      <c r="C14" s="479">
        <f>'Build Main'!C14</f>
        <v>0</v>
      </c>
      <c r="D14" s="477">
        <f>'Build Main'!J14</f>
        <v>0</v>
      </c>
      <c r="E14" s="480" t="e">
        <f t="shared" si="0"/>
        <v>#DIV/0!</v>
      </c>
      <c r="F14" s="672"/>
      <c r="G14" s="248" t="e">
        <f t="shared" si="1"/>
        <v>#DIV/0!</v>
      </c>
      <c r="H14" s="481" t="e">
        <f>G14*(' Fund Source by Cat'!D$19)/' Fund Source by Cat'!B$19</f>
        <v>#DIV/0!</v>
      </c>
      <c r="I14" s="670">
        <v>125</v>
      </c>
      <c r="J14" s="519">
        <f t="shared" si="2"/>
        <v>2.1837287967944062E-2</v>
      </c>
      <c r="K14" s="520" t="e">
        <f t="shared" si="3"/>
        <v>#DIV/0!</v>
      </c>
      <c r="L14" s="66"/>
    </row>
    <row r="15" spans="1:12" s="12" customFormat="1" ht="15" customHeight="1" x14ac:dyDescent="0.2">
      <c r="A15" s="359">
        <f>'SCC List'!A11:B11</f>
        <v>10.08</v>
      </c>
      <c r="B15" s="360" t="str">
        <f>'SCC List'!B11</f>
        <v>Guideway: Retained cut or fill</v>
      </c>
      <c r="C15" s="479">
        <f>'Build Main'!C15</f>
        <v>0</v>
      </c>
      <c r="D15" s="477">
        <f>'Build Main'!J15</f>
        <v>0</v>
      </c>
      <c r="E15" s="480" t="e">
        <f t="shared" si="0"/>
        <v>#DIV/0!</v>
      </c>
      <c r="F15" s="672"/>
      <c r="G15" s="248" t="e">
        <f t="shared" si="1"/>
        <v>#DIV/0!</v>
      </c>
      <c r="H15" s="481" t="e">
        <f>G15*(' Fund Source by Cat'!D$19)/' Fund Source by Cat'!B$19</f>
        <v>#DIV/0!</v>
      </c>
      <c r="I15" s="670">
        <v>125</v>
      </c>
      <c r="J15" s="519">
        <f t="shared" si="2"/>
        <v>2.1837287967944062E-2</v>
      </c>
      <c r="K15" s="520" t="e">
        <f t="shared" si="3"/>
        <v>#DIV/0!</v>
      </c>
      <c r="L15" s="66"/>
    </row>
    <row r="16" spans="1:12" s="12" customFormat="1" ht="15" customHeight="1" x14ac:dyDescent="0.2">
      <c r="A16" s="359">
        <f>'SCC List'!A12:B12</f>
        <v>10.09</v>
      </c>
      <c r="B16" s="360" t="str">
        <f>'SCC List'!B12</f>
        <v>Track:  Direct fixation</v>
      </c>
      <c r="C16" s="482"/>
      <c r="D16" s="477">
        <f>'Build Main'!J16</f>
        <v>0</v>
      </c>
      <c r="E16" s="480" t="e">
        <f t="shared" si="0"/>
        <v>#DIV/0!</v>
      </c>
      <c r="F16" s="672"/>
      <c r="G16" s="248" t="e">
        <f t="shared" si="1"/>
        <v>#DIV/0!</v>
      </c>
      <c r="H16" s="481" t="e">
        <f>G16*(' Fund Source by Cat'!D$19)/' Fund Source by Cat'!B$19</f>
        <v>#DIV/0!</v>
      </c>
      <c r="I16" s="670">
        <v>30</v>
      </c>
      <c r="J16" s="519">
        <f t="shared" si="2"/>
        <v>4.4649922293402963E-2</v>
      </c>
      <c r="K16" s="520" t="e">
        <f t="shared" si="3"/>
        <v>#DIV/0!</v>
      </c>
      <c r="L16" s="66"/>
    </row>
    <row r="17" spans="1:12" s="12" customFormat="1" ht="15" customHeight="1" x14ac:dyDescent="0.2">
      <c r="A17" s="359">
        <f>'SCC List'!A13:B13</f>
        <v>10.1</v>
      </c>
      <c r="B17" s="360" t="str">
        <f>'SCC List'!B13</f>
        <v>Track:  Embedded</v>
      </c>
      <c r="C17" s="483"/>
      <c r="D17" s="477">
        <f>'Build Main'!J17</f>
        <v>0</v>
      </c>
      <c r="E17" s="480" t="e">
        <f t="shared" si="0"/>
        <v>#DIV/0!</v>
      </c>
      <c r="F17" s="672"/>
      <c r="G17" s="248" t="e">
        <f t="shared" si="1"/>
        <v>#DIV/0!</v>
      </c>
      <c r="H17" s="481" t="e">
        <f>G17*(' Fund Source by Cat'!D$19)/' Fund Source by Cat'!B$19</f>
        <v>#DIV/0!</v>
      </c>
      <c r="I17" s="670">
        <v>20</v>
      </c>
      <c r="J17" s="519">
        <f t="shared" si="2"/>
        <v>6.1156718125290402E-2</v>
      </c>
      <c r="K17" s="520" t="e">
        <f t="shared" si="3"/>
        <v>#DIV/0!</v>
      </c>
      <c r="L17" s="66"/>
    </row>
    <row r="18" spans="1:12" s="12" customFormat="1" ht="15" customHeight="1" x14ac:dyDescent="0.2">
      <c r="A18" s="359">
        <f>'SCC List'!A14:B14</f>
        <v>10.11</v>
      </c>
      <c r="B18" s="360" t="str">
        <f>'SCC List'!B14</f>
        <v>Track:  Ballasted</v>
      </c>
      <c r="C18" s="483"/>
      <c r="D18" s="477">
        <f>'Build Main'!J18</f>
        <v>0</v>
      </c>
      <c r="E18" s="480" t="e">
        <f t="shared" si="0"/>
        <v>#DIV/0!</v>
      </c>
      <c r="F18" s="672"/>
      <c r="G18" s="248" t="e">
        <f t="shared" si="1"/>
        <v>#DIV/0!</v>
      </c>
      <c r="H18" s="481" t="e">
        <f>G18*(' Fund Source by Cat'!D$19)/' Fund Source by Cat'!B$19</f>
        <v>#DIV/0!</v>
      </c>
      <c r="I18" s="670">
        <v>35</v>
      </c>
      <c r="J18" s="519">
        <f t="shared" si="2"/>
        <v>4.0002209190750142E-2</v>
      </c>
      <c r="K18" s="520" t="e">
        <f t="shared" si="3"/>
        <v>#DIV/0!</v>
      </c>
      <c r="L18" s="66"/>
    </row>
    <row r="19" spans="1:12" s="12" customFormat="1" ht="15" customHeight="1" x14ac:dyDescent="0.2">
      <c r="A19" s="359">
        <f>'SCC List'!A15:B15</f>
        <v>10.119999999999999</v>
      </c>
      <c r="B19" s="360" t="str">
        <f>'SCC List'!B15</f>
        <v>Track:  Special (switches, turnouts)</v>
      </c>
      <c r="C19" s="483"/>
      <c r="D19" s="477">
        <f>'Build Main'!J19</f>
        <v>0</v>
      </c>
      <c r="E19" s="480" t="e">
        <f t="shared" si="0"/>
        <v>#DIV/0!</v>
      </c>
      <c r="F19" s="672"/>
      <c r="G19" s="248" t="e">
        <f t="shared" si="1"/>
        <v>#DIV/0!</v>
      </c>
      <c r="H19" s="481" t="e">
        <f>G19*(' Fund Source by Cat'!D$19)/' Fund Source by Cat'!B$19</f>
        <v>#DIV/0!</v>
      </c>
      <c r="I19" s="670">
        <v>30</v>
      </c>
      <c r="J19" s="519">
        <f t="shared" si="2"/>
        <v>4.4649922293402963E-2</v>
      </c>
      <c r="K19" s="520" t="e">
        <f t="shared" si="3"/>
        <v>#DIV/0!</v>
      </c>
      <c r="L19" s="66"/>
    </row>
    <row r="20" spans="1:12" s="12" customFormat="1" ht="15" customHeight="1" x14ac:dyDescent="0.2">
      <c r="A20" s="359">
        <f>'SCC List'!A16:B16</f>
        <v>10.130000000000001</v>
      </c>
      <c r="B20" s="360" t="str">
        <f>'SCC List'!B16</f>
        <v>Track:  Vibration and noise dampening</v>
      </c>
      <c r="C20" s="484"/>
      <c r="D20" s="477">
        <f>'Build Main'!J20</f>
        <v>0</v>
      </c>
      <c r="E20" s="480" t="e">
        <f t="shared" si="0"/>
        <v>#DIV/0!</v>
      </c>
      <c r="F20" s="672"/>
      <c r="G20" s="248" t="e">
        <f t="shared" si="1"/>
        <v>#DIV/0!</v>
      </c>
      <c r="H20" s="481" t="e">
        <f>G20*(' Fund Source by Cat'!D$19)/' Fund Source by Cat'!B$19</f>
        <v>#DIV/0!</v>
      </c>
      <c r="I20" s="670">
        <v>30</v>
      </c>
      <c r="J20" s="519">
        <f t="shared" si="2"/>
        <v>4.4649922293402963E-2</v>
      </c>
      <c r="K20" s="520" t="e">
        <f t="shared" si="3"/>
        <v>#DIV/0!</v>
      </c>
      <c r="L20" s="66"/>
    </row>
    <row r="21" spans="1:12" s="11" customFormat="1" ht="15" customHeight="1" x14ac:dyDescent="0.2">
      <c r="A21" s="357" t="str">
        <f>'SCC List'!A17:B17</f>
        <v>20 STATIONS, STOPS, TERMINALS, INTERMODAL (number)</v>
      </c>
      <c r="B21" s="358"/>
      <c r="C21" s="485">
        <f>'Build Main'!C21</f>
        <v>0</v>
      </c>
      <c r="D21" s="477">
        <f>'Build Main'!J21</f>
        <v>0</v>
      </c>
      <c r="E21" s="486" t="e">
        <f t="shared" si="0"/>
        <v>#DIV/0!</v>
      </c>
      <c r="F21" s="478">
        <f>SUM(F22:F28)</f>
        <v>0</v>
      </c>
      <c r="G21" s="256" t="e">
        <f t="shared" si="1"/>
        <v>#DIV/0!</v>
      </c>
      <c r="H21" s="256" t="e">
        <f>G21*(' Fund Source by Cat'!D$19)/' Fund Source by Cat'!B$19</f>
        <v>#DIV/0!</v>
      </c>
      <c r="I21" s="518"/>
      <c r="J21" s="519"/>
      <c r="K21" s="477" t="e">
        <f>SUM(K22:K28)</f>
        <v>#DIV/0!</v>
      </c>
      <c r="L21" s="65"/>
    </row>
    <row r="22" spans="1:12" s="12" customFormat="1" ht="15" customHeight="1" x14ac:dyDescent="0.2">
      <c r="A22" s="361">
        <f>'SCC List'!A18</f>
        <v>20.010000000000002</v>
      </c>
      <c r="B22" s="362" t="str">
        <f>'SCC List'!B18</f>
        <v>At-grade station, stop, shelter, mall, terminal, platform</v>
      </c>
      <c r="C22" s="487">
        <f>'Build Main'!C22</f>
        <v>0</v>
      </c>
      <c r="D22" s="477">
        <f>'Build Main'!J22</f>
        <v>0</v>
      </c>
      <c r="E22" s="480" t="e">
        <f t="shared" si="0"/>
        <v>#DIV/0!</v>
      </c>
      <c r="F22" s="672">
        <v>0</v>
      </c>
      <c r="G22" s="248" t="e">
        <f t="shared" si="1"/>
        <v>#DIV/0!</v>
      </c>
      <c r="H22" s="481" t="e">
        <f>G22*(' Fund Source by Cat'!D$19)/' Fund Source by Cat'!B$19</f>
        <v>#DIV/0!</v>
      </c>
      <c r="I22" s="670">
        <v>70</v>
      </c>
      <c r="J22" s="519">
        <f t="shared" si="2"/>
        <v>2.666764853825963E-2</v>
      </c>
      <c r="K22" s="520" t="e">
        <f t="shared" ref="K22:K28" si="4">H22*J22</f>
        <v>#DIV/0!</v>
      </c>
      <c r="L22" s="66"/>
    </row>
    <row r="23" spans="1:12" s="12" customFormat="1" ht="15" customHeight="1" x14ac:dyDescent="0.2">
      <c r="A23" s="361">
        <f>'SCC List'!A19</f>
        <v>20.02</v>
      </c>
      <c r="B23" s="362" t="str">
        <f>'SCC List'!B19</f>
        <v>Aerial station, stop, shelter, mall, terminal, platform</v>
      </c>
      <c r="C23" s="487">
        <f>'Build Main'!C23</f>
        <v>0</v>
      </c>
      <c r="D23" s="477">
        <f>'Build Main'!J23</f>
        <v>0</v>
      </c>
      <c r="E23" s="480" t="e">
        <f t="shared" si="0"/>
        <v>#DIV/0!</v>
      </c>
      <c r="F23" s="672">
        <v>0</v>
      </c>
      <c r="G23" s="248" t="e">
        <f t="shared" si="1"/>
        <v>#DIV/0!</v>
      </c>
      <c r="H23" s="481" t="e">
        <f>G23*(' Fund Source by Cat'!D$19)/' Fund Source by Cat'!B$19</f>
        <v>#DIV/0!</v>
      </c>
      <c r="I23" s="670">
        <v>70</v>
      </c>
      <c r="J23" s="519">
        <f t="shared" si="2"/>
        <v>2.666764853825963E-2</v>
      </c>
      <c r="K23" s="520" t="e">
        <f t="shared" si="4"/>
        <v>#DIV/0!</v>
      </c>
      <c r="L23" s="66"/>
    </row>
    <row r="24" spans="1:12" s="12" customFormat="1" ht="15" customHeight="1" x14ac:dyDescent="0.2">
      <c r="A24" s="361">
        <f>'SCC List'!A20</f>
        <v>20.03</v>
      </c>
      <c r="B24" s="362" t="str">
        <f>'SCC List'!B20</f>
        <v xml:space="preserve">Underground station, stop, shelter, mall, terminal, platform </v>
      </c>
      <c r="C24" s="487">
        <f>'Build Main'!C24</f>
        <v>0</v>
      </c>
      <c r="D24" s="477">
        <f>'Build Main'!J24</f>
        <v>0</v>
      </c>
      <c r="E24" s="480" t="e">
        <f t="shared" si="0"/>
        <v>#DIV/0!</v>
      </c>
      <c r="F24" s="672">
        <v>0</v>
      </c>
      <c r="G24" s="248" t="e">
        <f t="shared" si="1"/>
        <v>#DIV/0!</v>
      </c>
      <c r="H24" s="481" t="e">
        <f>G24*(' Fund Source by Cat'!D$19)/' Fund Source by Cat'!B$19</f>
        <v>#DIV/0!</v>
      </c>
      <c r="I24" s="670">
        <v>125</v>
      </c>
      <c r="J24" s="519">
        <f t="shared" si="2"/>
        <v>2.1837287967944062E-2</v>
      </c>
      <c r="K24" s="520" t="e">
        <f t="shared" si="4"/>
        <v>#DIV/0!</v>
      </c>
      <c r="L24" s="66"/>
    </row>
    <row r="25" spans="1:12" s="12" customFormat="1" ht="15" customHeight="1" x14ac:dyDescent="0.2">
      <c r="A25" s="361">
        <f>'SCC List'!A21</f>
        <v>20.04</v>
      </c>
      <c r="B25" s="362" t="str">
        <f>'SCC List'!B21</f>
        <v xml:space="preserve">Other stations, landings, terminals:  Intermodal, ferry, trolley, etc. </v>
      </c>
      <c r="C25" s="488">
        <f>'Build Main'!C25</f>
        <v>0</v>
      </c>
      <c r="D25" s="477">
        <f>'Build Main'!J25</f>
        <v>0</v>
      </c>
      <c r="E25" s="480" t="e">
        <f t="shared" si="0"/>
        <v>#DIV/0!</v>
      </c>
      <c r="F25" s="672">
        <v>0</v>
      </c>
      <c r="G25" s="248" t="e">
        <f t="shared" si="1"/>
        <v>#DIV/0!</v>
      </c>
      <c r="H25" s="481" t="e">
        <f>G25*(' Fund Source by Cat'!D$19)/' Fund Source by Cat'!B$19</f>
        <v>#DIV/0!</v>
      </c>
      <c r="I25" s="670">
        <v>70</v>
      </c>
      <c r="J25" s="519">
        <f t="shared" si="2"/>
        <v>2.666764853825963E-2</v>
      </c>
      <c r="K25" s="520" t="e">
        <f t="shared" si="4"/>
        <v>#DIV/0!</v>
      </c>
      <c r="L25" s="66"/>
    </row>
    <row r="26" spans="1:12" s="12" customFormat="1" ht="15" customHeight="1" x14ac:dyDescent="0.2">
      <c r="A26" s="361">
        <f>'SCC List'!A22</f>
        <v>20.05</v>
      </c>
      <c r="B26" s="362" t="str">
        <f>'SCC List'!B22</f>
        <v xml:space="preserve">Joint development </v>
      </c>
      <c r="C26" s="488"/>
      <c r="D26" s="477">
        <f>'Build Main'!J26</f>
        <v>0</v>
      </c>
      <c r="E26" s="480" t="e">
        <f t="shared" si="0"/>
        <v>#DIV/0!</v>
      </c>
      <c r="F26" s="672">
        <v>0</v>
      </c>
      <c r="G26" s="248" t="e">
        <f t="shared" si="1"/>
        <v>#DIV/0!</v>
      </c>
      <c r="H26" s="481" t="e">
        <f>G26*(' Fund Source by Cat'!D$19)/' Fund Source by Cat'!B$19</f>
        <v>#DIV/0!</v>
      </c>
      <c r="I26" s="670">
        <v>70</v>
      </c>
      <c r="J26" s="519">
        <f t="shared" si="2"/>
        <v>2.666764853825963E-2</v>
      </c>
      <c r="K26" s="520" t="e">
        <f t="shared" si="4"/>
        <v>#DIV/0!</v>
      </c>
      <c r="L26" s="66"/>
    </row>
    <row r="27" spans="1:12" s="12" customFormat="1" ht="15" customHeight="1" x14ac:dyDescent="0.2">
      <c r="A27" s="361">
        <f>'SCC List'!A23</f>
        <v>20.059999999999999</v>
      </c>
      <c r="B27" s="362" t="str">
        <f>'SCC List'!B23</f>
        <v>Automobile parking multi-story structure</v>
      </c>
      <c r="C27" s="489"/>
      <c r="D27" s="477">
        <f>'Build Main'!J27</f>
        <v>0</v>
      </c>
      <c r="E27" s="480" t="e">
        <f t="shared" si="0"/>
        <v>#DIV/0!</v>
      </c>
      <c r="F27" s="672">
        <v>0</v>
      </c>
      <c r="G27" s="248" t="e">
        <f t="shared" si="1"/>
        <v>#DIV/0!</v>
      </c>
      <c r="H27" s="481" t="e">
        <f>G27*(' Fund Source by Cat'!D$19)/' Fund Source by Cat'!B$19</f>
        <v>#DIV/0!</v>
      </c>
      <c r="I27" s="670">
        <v>50</v>
      </c>
      <c r="J27" s="519">
        <f t="shared" si="2"/>
        <v>3.1823209703696564E-2</v>
      </c>
      <c r="K27" s="520" t="e">
        <f t="shared" si="4"/>
        <v>#DIV/0!</v>
      </c>
      <c r="L27" s="66"/>
    </row>
    <row r="28" spans="1:12" s="12" customFormat="1" ht="15" customHeight="1" x14ac:dyDescent="0.2">
      <c r="A28" s="361">
        <f>'SCC List'!A24</f>
        <v>20.07</v>
      </c>
      <c r="B28" s="362" t="str">
        <f>'SCC List'!B24</f>
        <v>Elevators, escalators</v>
      </c>
      <c r="C28" s="489"/>
      <c r="D28" s="477">
        <f>'Build Main'!J28</f>
        <v>0</v>
      </c>
      <c r="E28" s="480" t="e">
        <f t="shared" si="0"/>
        <v>#DIV/0!</v>
      </c>
      <c r="F28" s="672">
        <v>0</v>
      </c>
      <c r="G28" s="248" t="e">
        <f t="shared" si="1"/>
        <v>#DIV/0!</v>
      </c>
      <c r="H28" s="481" t="e">
        <f>G28*(' Fund Source by Cat'!D$19)/' Fund Source by Cat'!B$19</f>
        <v>#DIV/0!</v>
      </c>
      <c r="I28" s="670">
        <v>30</v>
      </c>
      <c r="J28" s="519">
        <f t="shared" si="2"/>
        <v>4.4649922293402963E-2</v>
      </c>
      <c r="K28" s="520" t="e">
        <f t="shared" si="4"/>
        <v>#DIV/0!</v>
      </c>
      <c r="L28" s="66"/>
    </row>
    <row r="29" spans="1:12" s="11" customFormat="1" ht="15" customHeight="1" x14ac:dyDescent="0.2">
      <c r="A29" s="357" t="str">
        <f>'SCC List'!A25</f>
        <v>30 SUPPORT FACILITIES: YARDS, SHOPS, ADMIN. BLDGS</v>
      </c>
      <c r="B29" s="358"/>
      <c r="C29" s="490"/>
      <c r="D29" s="477">
        <f>'Build Main'!J29</f>
        <v>0</v>
      </c>
      <c r="E29" s="486" t="e">
        <f t="shared" si="0"/>
        <v>#DIV/0!</v>
      </c>
      <c r="F29" s="478">
        <f>SUM(F30:F34)</f>
        <v>0</v>
      </c>
      <c r="G29" s="256" t="e">
        <f t="shared" si="1"/>
        <v>#DIV/0!</v>
      </c>
      <c r="H29" s="256" t="e">
        <f>G29*(' Fund Source by Cat'!D$19)/' Fund Source by Cat'!B$19</f>
        <v>#DIV/0!</v>
      </c>
      <c r="I29" s="518"/>
      <c r="J29" s="519"/>
      <c r="K29" s="477" t="e">
        <f>SUM(K30:K34)</f>
        <v>#DIV/0!</v>
      </c>
      <c r="L29" s="65"/>
    </row>
    <row r="30" spans="1:12" s="12" customFormat="1" ht="15" customHeight="1" x14ac:dyDescent="0.2">
      <c r="A30" s="361">
        <f>'SCC List'!A26</f>
        <v>30.01</v>
      </c>
      <c r="B30" s="362" t="str">
        <f>'SCC List'!B26</f>
        <v>Administration Building:  Office, sales, storage, revenue counting</v>
      </c>
      <c r="C30" s="489"/>
      <c r="D30" s="477">
        <f>'Build Main'!J30</f>
        <v>0</v>
      </c>
      <c r="E30" s="480" t="e">
        <f t="shared" si="0"/>
        <v>#DIV/0!</v>
      </c>
      <c r="F30" s="672">
        <v>0</v>
      </c>
      <c r="G30" s="248" t="e">
        <f t="shared" si="1"/>
        <v>#DIV/0!</v>
      </c>
      <c r="H30" s="481" t="e">
        <f>G30*(' Fund Source by Cat'!D$19)/' Fund Source by Cat'!B$19</f>
        <v>#DIV/0!</v>
      </c>
      <c r="I30" s="670">
        <v>50</v>
      </c>
      <c r="J30" s="519">
        <f t="shared" si="2"/>
        <v>3.1823209703696564E-2</v>
      </c>
      <c r="K30" s="520" t="e">
        <f>H30*J30</f>
        <v>#DIV/0!</v>
      </c>
      <c r="L30" s="66"/>
    </row>
    <row r="31" spans="1:12" s="12" customFormat="1" ht="15" customHeight="1" x14ac:dyDescent="0.2">
      <c r="A31" s="361">
        <f>'SCC List'!A27</f>
        <v>30.02</v>
      </c>
      <c r="B31" s="363" t="str">
        <f>'SCC List'!B27</f>
        <v xml:space="preserve">Light Maintenance Facility </v>
      </c>
      <c r="C31" s="489"/>
      <c r="D31" s="477">
        <f>'Build Main'!J31</f>
        <v>0</v>
      </c>
      <c r="E31" s="480" t="e">
        <f t="shared" si="0"/>
        <v>#DIV/0!</v>
      </c>
      <c r="F31" s="672">
        <v>0</v>
      </c>
      <c r="G31" s="248" t="e">
        <f t="shared" si="1"/>
        <v>#DIV/0!</v>
      </c>
      <c r="H31" s="481" t="e">
        <f>G31*(' Fund Source by Cat'!D$19)/' Fund Source by Cat'!B$19</f>
        <v>#DIV/0!</v>
      </c>
      <c r="I31" s="670">
        <v>50</v>
      </c>
      <c r="J31" s="519">
        <f t="shared" si="2"/>
        <v>3.1823209703696564E-2</v>
      </c>
      <c r="K31" s="520" t="e">
        <f>H31*J31</f>
        <v>#DIV/0!</v>
      </c>
      <c r="L31" s="66"/>
    </row>
    <row r="32" spans="1:12" s="12" customFormat="1" ht="15" customHeight="1" x14ac:dyDescent="0.2">
      <c r="A32" s="361">
        <f>'SCC List'!A28</f>
        <v>30.03</v>
      </c>
      <c r="B32" s="363" t="str">
        <f>'SCC List'!B28</f>
        <v>Heavy Maintenance Facility</v>
      </c>
      <c r="C32" s="489"/>
      <c r="D32" s="477">
        <f>'Build Main'!J32</f>
        <v>0</v>
      </c>
      <c r="E32" s="480" t="e">
        <f t="shared" si="0"/>
        <v>#DIV/0!</v>
      </c>
      <c r="F32" s="672">
        <v>0</v>
      </c>
      <c r="G32" s="248" t="e">
        <f t="shared" si="1"/>
        <v>#DIV/0!</v>
      </c>
      <c r="H32" s="481" t="e">
        <f>G32*(' Fund Source by Cat'!D$19)/' Fund Source by Cat'!B$19</f>
        <v>#DIV/0!</v>
      </c>
      <c r="I32" s="670">
        <v>50</v>
      </c>
      <c r="J32" s="519">
        <f t="shared" si="2"/>
        <v>3.1823209703696564E-2</v>
      </c>
      <c r="K32" s="520" t="e">
        <f>H32*J32</f>
        <v>#DIV/0!</v>
      </c>
      <c r="L32" s="66"/>
    </row>
    <row r="33" spans="1:12" s="12" customFormat="1" ht="15" customHeight="1" x14ac:dyDescent="0.2">
      <c r="A33" s="361">
        <f>'SCC List'!A29</f>
        <v>30.04</v>
      </c>
      <c r="B33" s="363" t="str">
        <f>'SCC List'!B29</f>
        <v>Storage or Maintenance of Way Building</v>
      </c>
      <c r="C33" s="489"/>
      <c r="D33" s="477">
        <f>'Build Main'!J33</f>
        <v>0</v>
      </c>
      <c r="E33" s="480" t="e">
        <f t="shared" si="0"/>
        <v>#DIV/0!</v>
      </c>
      <c r="F33" s="672">
        <v>0</v>
      </c>
      <c r="G33" s="248" t="e">
        <f t="shared" si="1"/>
        <v>#DIV/0!</v>
      </c>
      <c r="H33" s="481" t="e">
        <f>G33*(' Fund Source by Cat'!D$19)/' Fund Source by Cat'!B$19</f>
        <v>#DIV/0!</v>
      </c>
      <c r="I33" s="670">
        <v>50</v>
      </c>
      <c r="J33" s="519">
        <f t="shared" si="2"/>
        <v>3.1823209703696564E-2</v>
      </c>
      <c r="K33" s="520" t="e">
        <f>H33*J33</f>
        <v>#DIV/0!</v>
      </c>
      <c r="L33" s="66"/>
    </row>
    <row r="34" spans="1:12" s="12" customFormat="1" ht="15" customHeight="1" x14ac:dyDescent="0.2">
      <c r="A34" s="361">
        <f>'SCC List'!A30</f>
        <v>30.05</v>
      </c>
      <c r="B34" s="363" t="str">
        <f>'SCC List'!B30</f>
        <v>Yard and Yard Track</v>
      </c>
      <c r="C34" s="489"/>
      <c r="D34" s="477">
        <f>'Build Main'!J34</f>
        <v>0</v>
      </c>
      <c r="E34" s="480" t="e">
        <f t="shared" si="0"/>
        <v>#DIV/0!</v>
      </c>
      <c r="F34" s="672">
        <v>0</v>
      </c>
      <c r="G34" s="248" t="e">
        <f t="shared" si="1"/>
        <v>#DIV/0!</v>
      </c>
      <c r="H34" s="481" t="e">
        <f>G34*(' Fund Source by Cat'!D$19)/' Fund Source by Cat'!B$19</f>
        <v>#DIV/0!</v>
      </c>
      <c r="I34" s="670">
        <v>80</v>
      </c>
      <c r="J34" s="519">
        <f t="shared" si="2"/>
        <v>2.5160705456706331E-2</v>
      </c>
      <c r="K34" s="520" t="e">
        <f>H34*J34</f>
        <v>#DIV/0!</v>
      </c>
      <c r="L34" s="66"/>
    </row>
    <row r="35" spans="1:12" s="11" customFormat="1" ht="15" customHeight="1" x14ac:dyDescent="0.2">
      <c r="A35" s="357" t="str">
        <f>'SCC List'!A31</f>
        <v>40 SITEWORK &amp; SPECIAL CONDITIONS</v>
      </c>
      <c r="B35" s="364"/>
      <c r="C35" s="490"/>
      <c r="D35" s="477">
        <f>'Build Main'!J35</f>
        <v>0</v>
      </c>
      <c r="E35" s="486" t="e">
        <f t="shared" si="0"/>
        <v>#DIV/0!</v>
      </c>
      <c r="F35" s="478">
        <f>SUM(F36:F43)</f>
        <v>0</v>
      </c>
      <c r="G35" s="256" t="e">
        <f t="shared" si="1"/>
        <v>#DIV/0!</v>
      </c>
      <c r="H35" s="256" t="e">
        <f>G35*(' Fund Source by Cat'!D$19)/' Fund Source by Cat'!B$19</f>
        <v>#DIV/0!</v>
      </c>
      <c r="I35" s="518"/>
      <c r="J35" s="519"/>
      <c r="K35" s="477" t="e">
        <f>SUM(K36:K43)</f>
        <v>#DIV/0!</v>
      </c>
      <c r="L35" s="65"/>
    </row>
    <row r="36" spans="1:12" s="12" customFormat="1" ht="15" customHeight="1" x14ac:dyDescent="0.2">
      <c r="A36" s="361">
        <f>'SCC List'!A32</f>
        <v>40.01</v>
      </c>
      <c r="B36" s="362" t="str">
        <f>'SCC List'!B32</f>
        <v>Demolition, Clearing, Earthwork</v>
      </c>
      <c r="C36" s="491"/>
      <c r="D36" s="477">
        <f>'Build Main'!J36</f>
        <v>0</v>
      </c>
      <c r="E36" s="480" t="e">
        <f t="shared" si="0"/>
        <v>#DIV/0!</v>
      </c>
      <c r="F36" s="672"/>
      <c r="G36" s="248" t="e">
        <f t="shared" si="1"/>
        <v>#DIV/0!</v>
      </c>
      <c r="H36" s="481" t="e">
        <f>G36*(' Fund Source by Cat'!D$19)/' Fund Source by Cat'!B$19</f>
        <v>#DIV/0!</v>
      </c>
      <c r="I36" s="670">
        <v>125</v>
      </c>
      <c r="J36" s="519">
        <f t="shared" si="2"/>
        <v>2.1837287967944062E-2</v>
      </c>
      <c r="K36" s="520" t="e">
        <f t="shared" ref="K36:K43" si="5">H36*J36</f>
        <v>#DIV/0!</v>
      </c>
      <c r="L36" s="66"/>
    </row>
    <row r="37" spans="1:12" s="12" customFormat="1" ht="15.75" customHeight="1" x14ac:dyDescent="0.2">
      <c r="A37" s="361">
        <f>'SCC List'!A33</f>
        <v>40.020000000000003</v>
      </c>
      <c r="B37" s="362" t="str">
        <f>'SCC List'!B33</f>
        <v>Site Utilities, Utility Relocation</v>
      </c>
      <c r="C37" s="491"/>
      <c r="D37" s="477">
        <f>'Build Main'!J37</f>
        <v>0</v>
      </c>
      <c r="E37" s="480" t="e">
        <f t="shared" si="0"/>
        <v>#DIV/0!</v>
      </c>
      <c r="F37" s="672"/>
      <c r="G37" s="248" t="e">
        <f t="shared" si="1"/>
        <v>#DIV/0!</v>
      </c>
      <c r="H37" s="481" t="e">
        <f>G37*(' Fund Source by Cat'!D$19)/' Fund Source by Cat'!B$19</f>
        <v>#DIV/0!</v>
      </c>
      <c r="I37" s="670">
        <v>125</v>
      </c>
      <c r="J37" s="519">
        <f t="shared" si="2"/>
        <v>2.1837287967944062E-2</v>
      </c>
      <c r="K37" s="520" t="e">
        <f t="shared" si="5"/>
        <v>#DIV/0!</v>
      </c>
      <c r="L37" s="66"/>
    </row>
    <row r="38" spans="1:12" s="12" customFormat="1" ht="15.75" customHeight="1" x14ac:dyDescent="0.2">
      <c r="A38" s="361">
        <f>'SCC List'!A34</f>
        <v>40.03</v>
      </c>
      <c r="B38" s="362" t="str">
        <f>'SCC List'!B34</f>
        <v>Haz. mat'l, contam'd soil removal/mitigation, ground water treatments</v>
      </c>
      <c r="C38" s="491"/>
      <c r="D38" s="477">
        <f>'Build Main'!J38</f>
        <v>0</v>
      </c>
      <c r="E38" s="480" t="e">
        <f t="shared" si="0"/>
        <v>#DIV/0!</v>
      </c>
      <c r="F38" s="672"/>
      <c r="G38" s="248" t="e">
        <f t="shared" si="1"/>
        <v>#DIV/0!</v>
      </c>
      <c r="H38" s="481" t="e">
        <f>G38*(' Fund Source by Cat'!D$19)/' Fund Source by Cat'!B$19</f>
        <v>#DIV/0!</v>
      </c>
      <c r="I38" s="670">
        <v>125</v>
      </c>
      <c r="J38" s="519">
        <f t="shared" si="2"/>
        <v>2.1837287967944062E-2</v>
      </c>
      <c r="K38" s="520" t="e">
        <f t="shared" si="5"/>
        <v>#DIV/0!</v>
      </c>
      <c r="L38" s="66"/>
    </row>
    <row r="39" spans="1:12" s="12" customFormat="1" ht="15.75" customHeight="1" x14ac:dyDescent="0.2">
      <c r="A39" s="361">
        <f>'SCC List'!A35</f>
        <v>40.04</v>
      </c>
      <c r="B39" s="362" t="str">
        <f>'SCC List'!B35</f>
        <v>Environmental mitigation, e.g. wetlands, historic/archeologic, parks</v>
      </c>
      <c r="C39" s="491"/>
      <c r="D39" s="477">
        <f>'Build Main'!J39</f>
        <v>0</v>
      </c>
      <c r="E39" s="480" t="e">
        <f t="shared" si="0"/>
        <v>#DIV/0!</v>
      </c>
      <c r="F39" s="672"/>
      <c r="G39" s="248" t="e">
        <f t="shared" si="1"/>
        <v>#DIV/0!</v>
      </c>
      <c r="H39" s="481" t="e">
        <f>G39*(' Fund Source by Cat'!D$19)/' Fund Source by Cat'!B$19</f>
        <v>#DIV/0!</v>
      </c>
      <c r="I39" s="670">
        <v>125</v>
      </c>
      <c r="J39" s="519">
        <f t="shared" si="2"/>
        <v>2.1837287967944062E-2</v>
      </c>
      <c r="K39" s="520" t="e">
        <f t="shared" si="5"/>
        <v>#DIV/0!</v>
      </c>
      <c r="L39" s="66"/>
    </row>
    <row r="40" spans="1:12" s="12" customFormat="1" ht="15.75" customHeight="1" x14ac:dyDescent="0.2">
      <c r="A40" s="361">
        <f>'SCC List'!A36</f>
        <v>40.049999999999997</v>
      </c>
      <c r="B40" s="362" t="str">
        <f>'SCC List'!B36</f>
        <v>Site structures including retaining walls, sound walls</v>
      </c>
      <c r="C40" s="491"/>
      <c r="D40" s="477">
        <f>'Build Main'!J40</f>
        <v>0</v>
      </c>
      <c r="E40" s="480" t="e">
        <f t="shared" si="0"/>
        <v>#DIV/0!</v>
      </c>
      <c r="F40" s="672"/>
      <c r="G40" s="248" t="e">
        <f t="shared" si="1"/>
        <v>#DIV/0!</v>
      </c>
      <c r="H40" s="481" t="e">
        <f>G40*(' Fund Source by Cat'!D$19)/' Fund Source by Cat'!B$19</f>
        <v>#DIV/0!</v>
      </c>
      <c r="I40" s="670">
        <v>80</v>
      </c>
      <c r="J40" s="519">
        <f t="shared" si="2"/>
        <v>2.5160705456706331E-2</v>
      </c>
      <c r="K40" s="520" t="e">
        <f t="shared" si="5"/>
        <v>#DIV/0!</v>
      </c>
      <c r="L40" s="66"/>
    </row>
    <row r="41" spans="1:12" s="12" customFormat="1" ht="15.75" customHeight="1" x14ac:dyDescent="0.2">
      <c r="A41" s="361">
        <f>'SCC List'!A37</f>
        <v>40.06</v>
      </c>
      <c r="B41" s="365" t="str">
        <f>'SCC List'!B37</f>
        <v>Pedestrian / bike access and accommodation, landscaping</v>
      </c>
      <c r="C41" s="491"/>
      <c r="D41" s="477">
        <f>'Build Main'!J41</f>
        <v>0</v>
      </c>
      <c r="E41" s="480" t="e">
        <f t="shared" si="0"/>
        <v>#DIV/0!</v>
      </c>
      <c r="F41" s="672"/>
      <c r="G41" s="248" t="e">
        <f t="shared" si="1"/>
        <v>#DIV/0!</v>
      </c>
      <c r="H41" s="481" t="e">
        <f>G41*(' Fund Source by Cat'!D$19)/' Fund Source by Cat'!B$19</f>
        <v>#DIV/0!</v>
      </c>
      <c r="I41" s="670">
        <v>20</v>
      </c>
      <c r="J41" s="519">
        <f t="shared" si="2"/>
        <v>6.1156718125290402E-2</v>
      </c>
      <c r="K41" s="520" t="e">
        <f t="shared" si="5"/>
        <v>#DIV/0!</v>
      </c>
      <c r="L41" s="66"/>
    </row>
    <row r="42" spans="1:12" s="12" customFormat="1" ht="15.75" customHeight="1" x14ac:dyDescent="0.2">
      <c r="A42" s="361">
        <f>'SCC List'!A38</f>
        <v>40.07</v>
      </c>
      <c r="B42" s="365" t="str">
        <f>'SCC List'!B38</f>
        <v>Automobile, bus, van accessways including roads, parking lots</v>
      </c>
      <c r="C42" s="491"/>
      <c r="D42" s="477">
        <f>'Build Main'!J42</f>
        <v>0</v>
      </c>
      <c r="E42" s="480" t="e">
        <f t="shared" si="0"/>
        <v>#DIV/0!</v>
      </c>
      <c r="F42" s="672"/>
      <c r="G42" s="248" t="e">
        <f t="shared" si="1"/>
        <v>#DIV/0!</v>
      </c>
      <c r="H42" s="481" t="e">
        <f>G42*(' Fund Source by Cat'!D$19)/' Fund Source by Cat'!B$19</f>
        <v>#DIV/0!</v>
      </c>
      <c r="I42" s="670">
        <v>20</v>
      </c>
      <c r="J42" s="519">
        <f t="shared" si="2"/>
        <v>6.1156718125290402E-2</v>
      </c>
      <c r="K42" s="520" t="e">
        <f t="shared" si="5"/>
        <v>#DIV/0!</v>
      </c>
      <c r="L42" s="66"/>
    </row>
    <row r="43" spans="1:12" s="12" customFormat="1" ht="15.75" customHeight="1" x14ac:dyDescent="0.2">
      <c r="A43" s="361">
        <f>'SCC List'!A39</f>
        <v>40.08</v>
      </c>
      <c r="B43" s="362" t="str">
        <f>'SCC List'!B39</f>
        <v>Temporary Facilities and other indirect costs during construction</v>
      </c>
      <c r="C43" s="491"/>
      <c r="D43" s="477">
        <f>'Build Main'!J43</f>
        <v>0</v>
      </c>
      <c r="E43" s="480" t="e">
        <f t="shared" si="0"/>
        <v>#DIV/0!</v>
      </c>
      <c r="F43" s="672"/>
      <c r="G43" s="248" t="e">
        <f t="shared" si="1"/>
        <v>#DIV/0!</v>
      </c>
      <c r="H43" s="481" t="e">
        <f>G43*(' Fund Source by Cat'!D$19)/' Fund Source by Cat'!B$19</f>
        <v>#DIV/0!</v>
      </c>
      <c r="I43" s="670">
        <v>100</v>
      </c>
      <c r="J43" s="519">
        <f t="shared" si="2"/>
        <v>2.3202743537626972E-2</v>
      </c>
      <c r="K43" s="520" t="e">
        <f t="shared" si="5"/>
        <v>#DIV/0!</v>
      </c>
      <c r="L43" s="66"/>
    </row>
    <row r="44" spans="1:12" s="11" customFormat="1" ht="15" customHeight="1" x14ac:dyDescent="0.2">
      <c r="A44" s="357" t="str">
        <f>'SCC List'!A40</f>
        <v>50  SYSTEMS</v>
      </c>
      <c r="B44" s="358"/>
      <c r="C44" s="490"/>
      <c r="D44" s="477">
        <f>'Build Main'!J44</f>
        <v>0</v>
      </c>
      <c r="E44" s="486" t="e">
        <f t="shared" si="0"/>
        <v>#DIV/0!</v>
      </c>
      <c r="F44" s="478">
        <f>SUM(F45:F51)</f>
        <v>0</v>
      </c>
      <c r="G44" s="256" t="e">
        <f t="shared" si="1"/>
        <v>#DIV/0!</v>
      </c>
      <c r="H44" s="256" t="e">
        <f>G44*(' Fund Source by Cat'!D$19)/' Fund Source by Cat'!B$19</f>
        <v>#DIV/0!</v>
      </c>
      <c r="I44" s="518"/>
      <c r="J44" s="519"/>
      <c r="K44" s="477" t="e">
        <f>SUM(K45:K51)</f>
        <v>#DIV/0!</v>
      </c>
      <c r="L44" s="65"/>
    </row>
    <row r="45" spans="1:12" s="12" customFormat="1" ht="15" customHeight="1" x14ac:dyDescent="0.2">
      <c r="A45" s="361">
        <f>'SCC List'!A41</f>
        <v>50.01</v>
      </c>
      <c r="B45" s="362" t="str">
        <f>'SCC List'!B41</f>
        <v>Train control and signals</v>
      </c>
      <c r="C45" s="483"/>
      <c r="D45" s="477">
        <f>'Build Main'!J45</f>
        <v>0</v>
      </c>
      <c r="E45" s="480" t="e">
        <f t="shared" si="0"/>
        <v>#DIV/0!</v>
      </c>
      <c r="F45" s="672"/>
      <c r="G45" s="248" t="e">
        <f t="shared" si="1"/>
        <v>#DIV/0!</v>
      </c>
      <c r="H45" s="481" t="e">
        <f>G45*(' Fund Source by Cat'!D$19)/' Fund Source by Cat'!B$19</f>
        <v>#DIV/0!</v>
      </c>
      <c r="I45" s="670">
        <v>30</v>
      </c>
      <c r="J45" s="519">
        <f t="shared" si="2"/>
        <v>4.4649922293402963E-2</v>
      </c>
      <c r="K45" s="520" t="e">
        <f t="shared" ref="K45:K51" si="6">H45*J45</f>
        <v>#DIV/0!</v>
      </c>
      <c r="L45" s="66"/>
    </row>
    <row r="46" spans="1:12" s="12" customFormat="1" ht="15" customHeight="1" x14ac:dyDescent="0.2">
      <c r="A46" s="361">
        <f>'SCC List'!A42</f>
        <v>50.02</v>
      </c>
      <c r="B46" s="362" t="str">
        <f>'SCC List'!B42</f>
        <v>Traffic signals and crossing protection</v>
      </c>
      <c r="C46" s="491"/>
      <c r="D46" s="477">
        <f>'Build Main'!J46</f>
        <v>0</v>
      </c>
      <c r="E46" s="480" t="e">
        <f t="shared" si="0"/>
        <v>#DIV/0!</v>
      </c>
      <c r="F46" s="672"/>
      <c r="G46" s="248" t="e">
        <f t="shared" si="1"/>
        <v>#DIV/0!</v>
      </c>
      <c r="H46" s="481" t="e">
        <f>G46*(' Fund Source by Cat'!D$19)/' Fund Source by Cat'!B$19</f>
        <v>#DIV/0!</v>
      </c>
      <c r="I46" s="670">
        <v>30</v>
      </c>
      <c r="J46" s="519">
        <f t="shared" si="2"/>
        <v>4.4649922293402963E-2</v>
      </c>
      <c r="K46" s="520" t="e">
        <f t="shared" si="6"/>
        <v>#DIV/0!</v>
      </c>
      <c r="L46" s="66"/>
    </row>
    <row r="47" spans="1:12" s="12" customFormat="1" ht="15" customHeight="1" x14ac:dyDescent="0.2">
      <c r="A47" s="361">
        <f>'SCC List'!A43</f>
        <v>50.03</v>
      </c>
      <c r="B47" s="362" t="str">
        <f>'SCC List'!B43</f>
        <v xml:space="preserve">Traction power supply:  substations </v>
      </c>
      <c r="C47" s="491"/>
      <c r="D47" s="477">
        <f>'Build Main'!J47</f>
        <v>0</v>
      </c>
      <c r="E47" s="480" t="e">
        <f t="shared" si="0"/>
        <v>#DIV/0!</v>
      </c>
      <c r="F47" s="672"/>
      <c r="G47" s="248" t="e">
        <f t="shared" si="1"/>
        <v>#DIV/0!</v>
      </c>
      <c r="H47" s="481" t="e">
        <f>G47*(' Fund Source by Cat'!D$19)/' Fund Source by Cat'!B$19</f>
        <v>#DIV/0!</v>
      </c>
      <c r="I47" s="670">
        <v>50</v>
      </c>
      <c r="J47" s="519">
        <f t="shared" si="2"/>
        <v>3.1823209703696564E-2</v>
      </c>
      <c r="K47" s="520" t="e">
        <f t="shared" si="6"/>
        <v>#DIV/0!</v>
      </c>
      <c r="L47" s="66"/>
    </row>
    <row r="48" spans="1:12" s="12" customFormat="1" ht="15" customHeight="1" x14ac:dyDescent="0.2">
      <c r="A48" s="361">
        <f>'SCC List'!A44</f>
        <v>50.04</v>
      </c>
      <c r="B48" s="362" t="str">
        <f>'SCC List'!B44</f>
        <v>Traction power distribution:  catenary and third rail</v>
      </c>
      <c r="C48" s="491"/>
      <c r="D48" s="477">
        <f>'Build Main'!J48</f>
        <v>0</v>
      </c>
      <c r="E48" s="480" t="e">
        <f t="shared" si="0"/>
        <v>#DIV/0!</v>
      </c>
      <c r="F48" s="672"/>
      <c r="G48" s="248" t="e">
        <f t="shared" si="1"/>
        <v>#DIV/0!</v>
      </c>
      <c r="H48" s="481" t="e">
        <f>G48*(' Fund Source by Cat'!D$19)/' Fund Source by Cat'!B$19</f>
        <v>#DIV/0!</v>
      </c>
      <c r="I48" s="670">
        <v>30</v>
      </c>
      <c r="J48" s="519">
        <f t="shared" si="2"/>
        <v>4.4649922293402963E-2</v>
      </c>
      <c r="K48" s="520" t="e">
        <f t="shared" si="6"/>
        <v>#DIV/0!</v>
      </c>
      <c r="L48" s="66"/>
    </row>
    <row r="49" spans="1:69" s="12" customFormat="1" ht="15" customHeight="1" x14ac:dyDescent="0.2">
      <c r="A49" s="361">
        <f>'SCC List'!A45</f>
        <v>50.05</v>
      </c>
      <c r="B49" s="362" t="str">
        <f>'SCC List'!B45</f>
        <v>Communications</v>
      </c>
      <c r="C49" s="491"/>
      <c r="D49" s="477">
        <f>'Build Main'!J49</f>
        <v>0</v>
      </c>
      <c r="E49" s="480" t="e">
        <f t="shared" si="0"/>
        <v>#DIV/0!</v>
      </c>
      <c r="F49" s="672"/>
      <c r="G49" s="248" t="e">
        <f t="shared" si="1"/>
        <v>#DIV/0!</v>
      </c>
      <c r="H49" s="481" t="e">
        <f>G49*(' Fund Source by Cat'!D$19)/' Fund Source by Cat'!B$19</f>
        <v>#DIV/0!</v>
      </c>
      <c r="I49" s="670">
        <v>20</v>
      </c>
      <c r="J49" s="519">
        <f t="shared" si="2"/>
        <v>6.1156718125290402E-2</v>
      </c>
      <c r="K49" s="520" t="e">
        <f t="shared" si="6"/>
        <v>#DIV/0!</v>
      </c>
      <c r="L49" s="66"/>
    </row>
    <row r="50" spans="1:69" s="12" customFormat="1" ht="15" customHeight="1" x14ac:dyDescent="0.2">
      <c r="A50" s="361">
        <f>'SCC List'!A46</f>
        <v>50.06</v>
      </c>
      <c r="B50" s="362" t="str">
        <f>'SCC List'!B46</f>
        <v>Fare collection system and equipment</v>
      </c>
      <c r="C50" s="491"/>
      <c r="D50" s="477">
        <f>'Build Main'!J50</f>
        <v>0</v>
      </c>
      <c r="E50" s="480" t="e">
        <f t="shared" si="0"/>
        <v>#DIV/0!</v>
      </c>
      <c r="F50" s="672"/>
      <c r="G50" s="248" t="e">
        <f t="shared" si="1"/>
        <v>#DIV/0!</v>
      </c>
      <c r="H50" s="481" t="e">
        <f>G50*(' Fund Source by Cat'!D$19)/' Fund Source by Cat'!B$19</f>
        <v>#DIV/0!</v>
      </c>
      <c r="I50" s="670">
        <v>25</v>
      </c>
      <c r="J50" s="519">
        <f t="shared" si="2"/>
        <v>5.1220438417394744E-2</v>
      </c>
      <c r="K50" s="520" t="e">
        <f t="shared" si="6"/>
        <v>#DIV/0!</v>
      </c>
      <c r="L50" s="66"/>
    </row>
    <row r="51" spans="1:69" s="12" customFormat="1" ht="15" customHeight="1" x14ac:dyDescent="0.2">
      <c r="A51" s="361">
        <f>'SCC List'!A47</f>
        <v>50.07</v>
      </c>
      <c r="B51" s="362" t="str">
        <f>'SCC List'!B47</f>
        <v>Central Control</v>
      </c>
      <c r="C51" s="492"/>
      <c r="D51" s="477">
        <f>'Build Main'!J51</f>
        <v>0</v>
      </c>
      <c r="E51" s="480" t="e">
        <f t="shared" si="0"/>
        <v>#DIV/0!</v>
      </c>
      <c r="F51" s="672"/>
      <c r="G51" s="248" t="e">
        <f t="shared" si="1"/>
        <v>#DIV/0!</v>
      </c>
      <c r="H51" s="481" t="e">
        <f>G51*(' Fund Source by Cat'!D$19)/' Fund Source by Cat'!B$19</f>
        <v>#DIV/0!</v>
      </c>
      <c r="I51" s="670">
        <v>30</v>
      </c>
      <c r="J51" s="519">
        <f t="shared" si="2"/>
        <v>4.4649922293402963E-2</v>
      </c>
      <c r="K51" s="520" t="e">
        <f t="shared" si="6"/>
        <v>#DIV/0!</v>
      </c>
      <c r="L51" s="66"/>
    </row>
    <row r="52" spans="1:69" s="29" customFormat="1" ht="16.149999999999999" customHeight="1" x14ac:dyDescent="0.2">
      <c r="A52" s="992" t="str">
        <f>'SCC Definitions'!A51:B51</f>
        <v>Construction Subtotal (10 - 50)</v>
      </c>
      <c r="B52" s="993"/>
      <c r="C52" s="490"/>
      <c r="D52" s="477">
        <f>'Build Main'!J52</f>
        <v>0</v>
      </c>
      <c r="E52" s="493" t="e">
        <f t="shared" si="0"/>
        <v>#DIV/0!</v>
      </c>
      <c r="F52" s="478">
        <f>SUM(F44,F35,F29,F21,F7)</f>
        <v>0</v>
      </c>
      <c r="G52" s="256" t="e">
        <f>SUM(G44,G35,G29,G21,G7)</f>
        <v>#DIV/0!</v>
      </c>
      <c r="H52" s="256" t="e">
        <f>SUM(H44,H35,H29,H21,H7)</f>
        <v>#DIV/0!</v>
      </c>
      <c r="I52" s="518"/>
      <c r="J52" s="518"/>
      <c r="K52" s="477" t="e">
        <f>SUM(K44,K35,K29,K21,K7)</f>
        <v>#DIV/0!</v>
      </c>
      <c r="L52" s="65"/>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row>
    <row r="53" spans="1:69" s="11" customFormat="1" ht="15" x14ac:dyDescent="0.2">
      <c r="A53" s="357" t="str">
        <f>'SCC List'!A48:B48</f>
        <v>60 ROW, LAND, EXISTING IMPROVEMENTS</v>
      </c>
      <c r="B53" s="364"/>
      <c r="C53" s="494"/>
      <c r="D53" s="477">
        <f>'Build Main'!J53</f>
        <v>0</v>
      </c>
      <c r="E53" s="493"/>
      <c r="F53" s="495">
        <f>SUM(F54:F55)</f>
        <v>0</v>
      </c>
      <c r="G53" s="256">
        <f t="shared" ref="G53:G63" si="7">SUM(D53:F53)</f>
        <v>0</v>
      </c>
      <c r="H53" s="481" t="e">
        <f>G53*(' Fund Source by Cat'!D$19)/' Fund Source by Cat'!B$19</f>
        <v>#DIV/0!</v>
      </c>
      <c r="I53" s="518"/>
      <c r="J53" s="518"/>
      <c r="K53" s="477" t="e">
        <f>SUM(K54:K55)</f>
        <v>#DIV/0!</v>
      </c>
      <c r="L53" s="65"/>
    </row>
    <row r="54" spans="1:69" s="12" customFormat="1" ht="15" x14ac:dyDescent="0.2">
      <c r="A54" s="361">
        <f>'SCC List'!A49</f>
        <v>60.01</v>
      </c>
      <c r="B54" s="362" t="str">
        <f>'SCC List'!B49</f>
        <v xml:space="preserve">Purchase or lease of real estate  </v>
      </c>
      <c r="C54" s="496"/>
      <c r="D54" s="477">
        <f>'Build Main'!J54</f>
        <v>0</v>
      </c>
      <c r="E54" s="497"/>
      <c r="F54" s="672"/>
      <c r="G54" s="248">
        <f t="shared" si="7"/>
        <v>0</v>
      </c>
      <c r="H54" s="481" t="e">
        <f>G54*(' Fund Source by Cat'!D$19)/' Fund Source by Cat'!B$19</f>
        <v>#DIV/0!</v>
      </c>
      <c r="I54" s="670">
        <v>125</v>
      </c>
      <c r="J54" s="519">
        <f t="shared" ref="J54:J63" si="8">0.02/(1-(1+ 0.02)^-I54)</f>
        <v>2.1837287967944062E-2</v>
      </c>
      <c r="K54" s="520" t="e">
        <f>H54*J54</f>
        <v>#DIV/0!</v>
      </c>
      <c r="L54" s="66"/>
    </row>
    <row r="55" spans="1:69" s="12" customFormat="1" ht="15" x14ac:dyDescent="0.2">
      <c r="A55" s="361">
        <f>'SCC List'!A50</f>
        <v>60.02</v>
      </c>
      <c r="B55" s="362" t="str">
        <f>'SCC List'!B50</f>
        <v>Relocation of existing households and businesses</v>
      </c>
      <c r="C55" s="492"/>
      <c r="D55" s="477">
        <f>'Build Main'!J55</f>
        <v>0</v>
      </c>
      <c r="E55" s="497"/>
      <c r="F55" s="672"/>
      <c r="G55" s="248">
        <f t="shared" si="7"/>
        <v>0</v>
      </c>
      <c r="H55" s="481" t="e">
        <f>G55*(' Fund Source by Cat'!D$19)/' Fund Source by Cat'!B$19</f>
        <v>#DIV/0!</v>
      </c>
      <c r="I55" s="670">
        <v>125</v>
      </c>
      <c r="J55" s="519">
        <f t="shared" si="8"/>
        <v>2.1837287967944062E-2</v>
      </c>
      <c r="K55" s="520" t="e">
        <f>H55*J55</f>
        <v>#DIV/0!</v>
      </c>
      <c r="L55" s="66"/>
    </row>
    <row r="56" spans="1:69" s="11" customFormat="1" ht="15" customHeight="1" x14ac:dyDescent="0.2">
      <c r="A56" s="366" t="str">
        <f>'SCC List'!A51</f>
        <v>70 VEHICLES (number)</v>
      </c>
      <c r="B56" s="358"/>
      <c r="C56" s="485">
        <f>SUM(C57:C63)</f>
        <v>0</v>
      </c>
      <c r="D56" s="477">
        <f>'Build Main'!J56</f>
        <v>0</v>
      </c>
      <c r="E56" s="498"/>
      <c r="F56" s="495">
        <f>SUM(F57:F63)</f>
        <v>0</v>
      </c>
      <c r="G56" s="256">
        <f t="shared" si="7"/>
        <v>0</v>
      </c>
      <c r="H56" s="481" t="e">
        <f>G56*(' Fund Source by Cat'!D$19)/' Fund Source by Cat'!B$19</f>
        <v>#DIV/0!</v>
      </c>
      <c r="I56" s="518"/>
      <c r="J56" s="519"/>
      <c r="K56" s="477" t="e">
        <f>SUM(K57:K63)</f>
        <v>#DIV/0!</v>
      </c>
      <c r="L56" s="65"/>
    </row>
    <row r="57" spans="1:69" s="12" customFormat="1" ht="15" customHeight="1" x14ac:dyDescent="0.2">
      <c r="A57" s="361">
        <f>'SCC List'!A52</f>
        <v>70.010000000000005</v>
      </c>
      <c r="B57" s="362" t="str">
        <f>'SCC List'!B52</f>
        <v>Light Rail</v>
      </c>
      <c r="C57" s="499">
        <f>'Build Main'!C57</f>
        <v>0</v>
      </c>
      <c r="D57" s="477">
        <f>'Build Main'!J57</f>
        <v>0</v>
      </c>
      <c r="E57" s="497"/>
      <c r="F57" s="672">
        <v>0</v>
      </c>
      <c r="G57" s="248">
        <f t="shared" si="7"/>
        <v>0</v>
      </c>
      <c r="H57" s="248" t="e">
        <f>G57*(' Fund Source by Cat'!D$19+' Fund Source by Cat'!E$19)/' Fund Source by Cat'!B$19</f>
        <v>#DIV/0!</v>
      </c>
      <c r="I57" s="671">
        <v>25</v>
      </c>
      <c r="J57" s="519">
        <f t="shared" si="8"/>
        <v>5.1220438417394744E-2</v>
      </c>
      <c r="K57" s="520" t="e">
        <f t="shared" ref="K57:K63" si="9">H57*J57</f>
        <v>#DIV/0!</v>
      </c>
      <c r="L57" s="66"/>
    </row>
    <row r="58" spans="1:69" s="12" customFormat="1" ht="15" customHeight="1" x14ac:dyDescent="0.2">
      <c r="A58" s="361">
        <f>'SCC List'!A53</f>
        <v>70.02</v>
      </c>
      <c r="B58" s="362" t="str">
        <f>'SCC List'!B53</f>
        <v>Heavy Rail</v>
      </c>
      <c r="C58" s="499">
        <f>'Build Main'!C58</f>
        <v>0</v>
      </c>
      <c r="D58" s="477">
        <f>'Build Main'!J58</f>
        <v>0</v>
      </c>
      <c r="E58" s="497"/>
      <c r="F58" s="672">
        <v>0</v>
      </c>
      <c r="G58" s="248">
        <f t="shared" si="7"/>
        <v>0</v>
      </c>
      <c r="H58" s="248" t="e">
        <f>G58*(' Fund Source by Cat'!D$19+' Fund Source by Cat'!E$19)/' Fund Source by Cat'!B$19</f>
        <v>#DIV/0!</v>
      </c>
      <c r="I58" s="670">
        <v>25</v>
      </c>
      <c r="J58" s="519">
        <f t="shared" si="8"/>
        <v>5.1220438417394744E-2</v>
      </c>
      <c r="K58" s="520" t="e">
        <f t="shared" si="9"/>
        <v>#DIV/0!</v>
      </c>
      <c r="L58" s="66"/>
    </row>
    <row r="59" spans="1:69" s="12" customFormat="1" ht="15" customHeight="1" x14ac:dyDescent="0.2">
      <c r="A59" s="361">
        <f>'SCC List'!A54</f>
        <v>70.03</v>
      </c>
      <c r="B59" s="362" t="str">
        <f>'SCC List'!B54</f>
        <v>Commuter Rail</v>
      </c>
      <c r="C59" s="499">
        <f>'Build Main'!C59</f>
        <v>0</v>
      </c>
      <c r="D59" s="477">
        <f>'Build Main'!J59</f>
        <v>0</v>
      </c>
      <c r="E59" s="497"/>
      <c r="F59" s="672">
        <v>0</v>
      </c>
      <c r="G59" s="248">
        <f t="shared" si="7"/>
        <v>0</v>
      </c>
      <c r="H59" s="248" t="e">
        <f>G59*(' Fund Source by Cat'!D$19+' Fund Source by Cat'!E$19)/' Fund Source by Cat'!B$19</f>
        <v>#DIV/0!</v>
      </c>
      <c r="I59" s="670">
        <v>25</v>
      </c>
      <c r="J59" s="519">
        <f t="shared" si="8"/>
        <v>5.1220438417394744E-2</v>
      </c>
      <c r="K59" s="520" t="e">
        <f t="shared" si="9"/>
        <v>#DIV/0!</v>
      </c>
      <c r="L59" s="66"/>
    </row>
    <row r="60" spans="1:69" s="12" customFormat="1" ht="15" customHeight="1" x14ac:dyDescent="0.2">
      <c r="A60" s="361">
        <f>'SCC List'!A55</f>
        <v>70.040000000000006</v>
      </c>
      <c r="B60" s="362" t="str">
        <f>'SCC List'!B55</f>
        <v>Bus</v>
      </c>
      <c r="C60" s="499">
        <f>'Build Main'!C60</f>
        <v>0</v>
      </c>
      <c r="D60" s="477">
        <f>'Build Main'!J60</f>
        <v>0</v>
      </c>
      <c r="E60" s="497"/>
      <c r="F60" s="672">
        <v>0</v>
      </c>
      <c r="G60" s="248">
        <f t="shared" si="7"/>
        <v>0</v>
      </c>
      <c r="H60" s="248" t="e">
        <f>G60*(' Fund Source by Cat'!D$19+' Fund Source by Cat'!E$19)/' Fund Source by Cat'!B$19</f>
        <v>#DIV/0!</v>
      </c>
      <c r="I60" s="84" t="s">
        <v>117</v>
      </c>
      <c r="J60" s="519">
        <f t="shared" si="8"/>
        <v>9.4559596622951519E-2</v>
      </c>
      <c r="K60" s="520" t="e">
        <f t="shared" si="9"/>
        <v>#DIV/0!</v>
      </c>
      <c r="L60" s="66"/>
    </row>
    <row r="61" spans="1:69" s="12" customFormat="1" ht="15" customHeight="1" x14ac:dyDescent="0.2">
      <c r="A61" s="361">
        <f>'SCC List'!A56</f>
        <v>70.05</v>
      </c>
      <c r="B61" s="362" t="str">
        <f>'SCC List'!B56</f>
        <v>Other</v>
      </c>
      <c r="C61" s="499">
        <f>'Build Main'!C61</f>
        <v>0</v>
      </c>
      <c r="D61" s="477">
        <f>'Build Main'!J61</f>
        <v>0</v>
      </c>
      <c r="E61" s="497"/>
      <c r="F61" s="672">
        <v>0</v>
      </c>
      <c r="G61" s="248">
        <f t="shared" si="7"/>
        <v>0</v>
      </c>
      <c r="H61" s="248" t="e">
        <f>G61*(' Fund Source by Cat'!D$19+' Fund Source by Cat'!E$19)/' Fund Source by Cat'!B$19</f>
        <v>#DIV/0!</v>
      </c>
      <c r="I61" s="15">
        <v>12</v>
      </c>
      <c r="J61" s="519">
        <f t="shared" si="8"/>
        <v>9.4559596622951519E-2</v>
      </c>
      <c r="K61" s="520" t="e">
        <f t="shared" si="9"/>
        <v>#DIV/0!</v>
      </c>
      <c r="L61" s="66"/>
    </row>
    <row r="62" spans="1:69" s="12" customFormat="1" ht="15" customHeight="1" x14ac:dyDescent="0.2">
      <c r="A62" s="361">
        <f>'SCC List'!A57</f>
        <v>70.06</v>
      </c>
      <c r="B62" s="362" t="str">
        <f>'SCC List'!B57</f>
        <v>Non-revenue vehicles</v>
      </c>
      <c r="C62" s="499">
        <f>'Build Main'!C62</f>
        <v>0</v>
      </c>
      <c r="D62" s="477">
        <f>'Build Main'!J62</f>
        <v>0</v>
      </c>
      <c r="E62" s="497"/>
      <c r="F62" s="672">
        <v>0</v>
      </c>
      <c r="G62" s="248">
        <f t="shared" si="7"/>
        <v>0</v>
      </c>
      <c r="H62" s="248" t="e">
        <f>G62*(' Fund Source by Cat'!D$19+' Fund Source by Cat'!E$19)/' Fund Source by Cat'!B$19</f>
        <v>#DIV/0!</v>
      </c>
      <c r="I62" s="15">
        <v>12</v>
      </c>
      <c r="J62" s="519">
        <f t="shared" si="8"/>
        <v>9.4559596622951519E-2</v>
      </c>
      <c r="K62" s="520" t="e">
        <f t="shared" si="9"/>
        <v>#DIV/0!</v>
      </c>
      <c r="L62" s="66"/>
    </row>
    <row r="63" spans="1:69" s="12" customFormat="1" ht="15" customHeight="1" x14ac:dyDescent="0.2">
      <c r="A63" s="361">
        <f>'SCC List'!A58</f>
        <v>70.069999999999993</v>
      </c>
      <c r="B63" s="362" t="str">
        <f>'SCC List'!B58</f>
        <v>Spare parts</v>
      </c>
      <c r="C63" s="499">
        <f>'Build Main'!C63</f>
        <v>0</v>
      </c>
      <c r="D63" s="477">
        <f>'Build Main'!J63</f>
        <v>0</v>
      </c>
      <c r="E63" s="497"/>
      <c r="F63" s="672">
        <v>0</v>
      </c>
      <c r="G63" s="248">
        <f t="shared" si="7"/>
        <v>0</v>
      </c>
      <c r="H63" s="248" t="e">
        <f>G63*(' Fund Source by Cat'!D$19+' Fund Source by Cat'!E$19)/' Fund Source by Cat'!B$19</f>
        <v>#DIV/0!</v>
      </c>
      <c r="I63" s="85">
        <v>12</v>
      </c>
      <c r="J63" s="519">
        <f t="shared" si="8"/>
        <v>9.4559596622951519E-2</v>
      </c>
      <c r="K63" s="520" t="e">
        <f t="shared" si="9"/>
        <v>#DIV/0!</v>
      </c>
      <c r="L63" s="66"/>
    </row>
    <row r="64" spans="1:69" s="23" customFormat="1" ht="15" customHeight="1" x14ac:dyDescent="0.2">
      <c r="A64" s="366" t="str">
        <f>'SCC List'!A59</f>
        <v>80 PROFESSIONAL SERVICES (applies to Cats. 10-50)</v>
      </c>
      <c r="B64" s="367"/>
      <c r="C64" s="383"/>
      <c r="D64" s="477">
        <f>'Build Main'!J64</f>
        <v>0</v>
      </c>
      <c r="E64" s="500"/>
      <c r="F64" s="501"/>
      <c r="G64" s="265"/>
      <c r="H64" s="265"/>
      <c r="I64" s="528"/>
      <c r="J64" s="521"/>
      <c r="K64" s="522"/>
      <c r="L64" s="67"/>
    </row>
    <row r="65" spans="1:12" s="12" customFormat="1" ht="15" customHeight="1" x14ac:dyDescent="0.2">
      <c r="A65" s="368">
        <f>'SCC List'!A60</f>
        <v>80.010000000000005</v>
      </c>
      <c r="B65" s="360" t="str">
        <f>'SCC List'!B60</f>
        <v>Project Development</v>
      </c>
      <c r="C65" s="502"/>
      <c r="D65" s="477">
        <f>'Build Main'!J65</f>
        <v>0</v>
      </c>
      <c r="E65" s="503"/>
      <c r="F65" s="504"/>
      <c r="G65" s="503"/>
      <c r="H65" s="503"/>
      <c r="I65" s="502"/>
      <c r="J65" s="523"/>
      <c r="K65" s="524"/>
      <c r="L65" s="66"/>
    </row>
    <row r="66" spans="1:12" s="12" customFormat="1" ht="15" customHeight="1" x14ac:dyDescent="0.2">
      <c r="A66" s="368">
        <f>'SCC List'!A61</f>
        <v>80.02</v>
      </c>
      <c r="B66" s="360" t="str">
        <f>'SCC List'!B61</f>
        <v>Engineering</v>
      </c>
      <c r="C66" s="259"/>
      <c r="D66" s="477">
        <f>'Build Main'!J66</f>
        <v>0</v>
      </c>
      <c r="E66" s="505"/>
      <c r="F66" s="504"/>
      <c r="G66" s="503"/>
      <c r="H66" s="503"/>
      <c r="I66" s="529"/>
      <c r="J66" s="525"/>
      <c r="K66" s="524"/>
      <c r="L66" s="66"/>
    </row>
    <row r="67" spans="1:12" s="12" customFormat="1" ht="15" customHeight="1" x14ac:dyDescent="0.2">
      <c r="A67" s="368">
        <f>'SCC List'!A62</f>
        <v>80.03</v>
      </c>
      <c r="B67" s="360" t="str">
        <f>'SCC List'!B62</f>
        <v>Project Management for Design and Construction</v>
      </c>
      <c r="C67" s="259"/>
      <c r="D67" s="477">
        <f>'Build Main'!J67</f>
        <v>0</v>
      </c>
      <c r="E67" s="505"/>
      <c r="F67" s="504"/>
      <c r="G67" s="503"/>
      <c r="H67" s="503"/>
      <c r="I67" s="529"/>
      <c r="J67" s="525"/>
      <c r="K67" s="524"/>
      <c r="L67" s="66"/>
    </row>
    <row r="68" spans="1:12" s="12" customFormat="1" ht="15" customHeight="1" x14ac:dyDescent="0.2">
      <c r="A68" s="368">
        <f>'SCC List'!A63</f>
        <v>80.040000000000006</v>
      </c>
      <c r="B68" s="360" t="str">
        <f>'SCC List'!B63</f>
        <v xml:space="preserve">Construction Administration &amp; Management </v>
      </c>
      <c r="C68" s="259"/>
      <c r="D68" s="477">
        <f>'Build Main'!J68</f>
        <v>0</v>
      </c>
      <c r="E68" s="506"/>
      <c r="F68" s="504"/>
      <c r="G68" s="503"/>
      <c r="H68" s="503"/>
      <c r="I68" s="529"/>
      <c r="J68" s="525"/>
      <c r="K68" s="524"/>
      <c r="L68" s="66"/>
    </row>
    <row r="69" spans="1:12" s="12" customFormat="1" ht="15" customHeight="1" x14ac:dyDescent="0.2">
      <c r="A69" s="368">
        <f>'SCC List'!A64</f>
        <v>80.05</v>
      </c>
      <c r="B69" s="360" t="str">
        <f>'SCC List'!B64</f>
        <v xml:space="preserve">Professional Liability and other Non-Construction Insurance </v>
      </c>
      <c r="C69" s="259"/>
      <c r="D69" s="477">
        <f>'Build Main'!J69</f>
        <v>0</v>
      </c>
      <c r="E69" s="506"/>
      <c r="F69" s="504"/>
      <c r="G69" s="503"/>
      <c r="H69" s="503"/>
      <c r="I69" s="529"/>
      <c r="J69" s="525"/>
      <c r="K69" s="524"/>
      <c r="L69" s="66"/>
    </row>
    <row r="70" spans="1:12" s="12" customFormat="1" ht="15" customHeight="1" x14ac:dyDescent="0.2">
      <c r="A70" s="368">
        <f>'SCC List'!A65</f>
        <v>80.06</v>
      </c>
      <c r="B70" s="360" t="str">
        <f>'SCC List'!B65</f>
        <v>Legal; Permits; Review Fees by other agencies, cities, etc.</v>
      </c>
      <c r="C70" s="259"/>
      <c r="D70" s="477">
        <f>'Build Main'!J70</f>
        <v>0</v>
      </c>
      <c r="E70" s="506"/>
      <c r="F70" s="504"/>
      <c r="G70" s="503"/>
      <c r="H70" s="503"/>
      <c r="I70" s="529"/>
      <c r="J70" s="525"/>
      <c r="K70" s="524"/>
      <c r="L70" s="66"/>
    </row>
    <row r="71" spans="1:12" s="12" customFormat="1" ht="15" customHeight="1" x14ac:dyDescent="0.2">
      <c r="A71" s="368">
        <f>'SCC List'!A66</f>
        <v>80.069999999999993</v>
      </c>
      <c r="B71" s="360" t="str">
        <f>'SCC List'!B66</f>
        <v>Surveys, Testing, Investigation, Inspection</v>
      </c>
      <c r="C71" s="259"/>
      <c r="D71" s="477">
        <f>'Build Main'!J71</f>
        <v>0</v>
      </c>
      <c r="E71" s="506"/>
      <c r="F71" s="504"/>
      <c r="G71" s="503"/>
      <c r="H71" s="503"/>
      <c r="I71" s="529"/>
      <c r="J71" s="525"/>
      <c r="K71" s="524"/>
      <c r="L71" s="66"/>
    </row>
    <row r="72" spans="1:12" s="12" customFormat="1" ht="15" customHeight="1" x14ac:dyDescent="0.2">
      <c r="A72" s="368">
        <f>'SCC List'!A67</f>
        <v>80.08</v>
      </c>
      <c r="B72" s="360" t="str">
        <f>'SCC List'!B67</f>
        <v>Start up</v>
      </c>
      <c r="C72" s="259"/>
      <c r="D72" s="477">
        <f>'Build Main'!J72</f>
        <v>0</v>
      </c>
      <c r="E72" s="506"/>
      <c r="F72" s="504"/>
      <c r="G72" s="503"/>
      <c r="H72" s="503"/>
      <c r="I72" s="529"/>
      <c r="J72" s="525"/>
      <c r="K72" s="524"/>
      <c r="L72" s="66"/>
    </row>
    <row r="73" spans="1:12" s="12" customFormat="1" ht="15" customHeight="1" x14ac:dyDescent="0.2">
      <c r="A73" s="994" t="str">
        <f>'SCC Definitions'!A72:B72</f>
        <v>Subtotal (10 - 80)</v>
      </c>
      <c r="B73" s="995"/>
      <c r="C73" s="507"/>
      <c r="D73" s="477">
        <f>SUM(D52,D53,D56,D64)</f>
        <v>0</v>
      </c>
      <c r="E73" s="506"/>
      <c r="F73" s="504"/>
      <c r="G73" s="503"/>
      <c r="H73" s="503"/>
      <c r="I73" s="529"/>
      <c r="J73" s="525"/>
      <c r="K73" s="524"/>
      <c r="L73" s="66"/>
    </row>
    <row r="74" spans="1:12" s="11" customFormat="1" ht="15" customHeight="1" x14ac:dyDescent="0.2">
      <c r="A74" s="357" t="str">
        <f>'SCC List'!A68</f>
        <v>90 UNALLOCATED CONTINGENCY</v>
      </c>
      <c r="B74" s="508"/>
      <c r="C74" s="509"/>
      <c r="D74" s="510">
        <f>'Build Main'!J74</f>
        <v>0</v>
      </c>
      <c r="E74" s="511"/>
      <c r="F74" s="512"/>
      <c r="G74" s="513"/>
      <c r="H74" s="513"/>
      <c r="I74" s="517"/>
      <c r="J74" s="526"/>
      <c r="K74" s="527"/>
      <c r="L74" s="65"/>
    </row>
    <row r="75" spans="1:12" s="11" customFormat="1" ht="15" customHeight="1" x14ac:dyDescent="0.2">
      <c r="A75" s="994" t="s">
        <v>213</v>
      </c>
      <c r="B75" s="995"/>
      <c r="C75" s="384"/>
      <c r="D75" s="256">
        <f>SUM(D73,D74)</f>
        <v>0</v>
      </c>
      <c r="E75" s="514" t="e">
        <f>SUM(E52)</f>
        <v>#DIV/0!</v>
      </c>
      <c r="F75" s="515">
        <f>SUM(F52,F53,F56)</f>
        <v>0</v>
      </c>
      <c r="G75" s="516" t="e">
        <f>SUM(G52,G53,G56)</f>
        <v>#DIV/0!</v>
      </c>
      <c r="H75" s="516" t="e">
        <f>SUM(H52,H53,H56)</f>
        <v>#DIV/0!</v>
      </c>
      <c r="I75" s="517"/>
      <c r="J75" s="517"/>
      <c r="K75" s="510" t="e">
        <f>SUM(K52,K53,K56)</f>
        <v>#DIV/0!</v>
      </c>
      <c r="L75" s="65"/>
    </row>
    <row r="76" spans="1:12" s="13" customFormat="1" ht="15" customHeight="1" x14ac:dyDescent="0.2">
      <c r="C76" s="14"/>
      <c r="D76" s="14"/>
      <c r="E76" s="14"/>
      <c r="F76" s="14"/>
      <c r="G76" s="14"/>
      <c r="H76" s="14"/>
      <c r="I76" s="14"/>
      <c r="J76" s="14"/>
      <c r="K76" s="14"/>
      <c r="L76" s="68"/>
    </row>
    <row r="77" spans="1:12" s="13" customFormat="1" ht="15" customHeight="1" x14ac:dyDescent="0.2">
      <c r="C77" s="14"/>
      <c r="D77" s="14"/>
      <c r="E77" s="14"/>
      <c r="F77" s="14"/>
      <c r="G77" s="14"/>
      <c r="H77" s="14"/>
      <c r="I77" s="14"/>
      <c r="J77" s="14"/>
      <c r="K77" s="14"/>
      <c r="L77" s="68"/>
    </row>
    <row r="78" spans="1:12" s="13" customFormat="1" ht="14.25" x14ac:dyDescent="0.2">
      <c r="C78" s="14"/>
      <c r="D78" s="14"/>
      <c r="E78" s="14"/>
      <c r="F78" s="14"/>
      <c r="G78" s="14"/>
      <c r="H78" s="14"/>
      <c r="I78" s="14"/>
      <c r="J78" s="14"/>
      <c r="K78" s="14"/>
      <c r="L78" s="68"/>
    </row>
    <row r="79" spans="1:12" s="13" customFormat="1" ht="14.25" x14ac:dyDescent="0.2">
      <c r="C79" s="14"/>
      <c r="D79" s="14"/>
      <c r="E79" s="14"/>
      <c r="F79" s="14"/>
      <c r="G79" s="14"/>
      <c r="H79" s="14"/>
      <c r="I79" s="14"/>
      <c r="J79" s="14"/>
      <c r="K79" s="14"/>
      <c r="L79" s="68"/>
    </row>
    <row r="80" spans="1:12" s="13" customFormat="1" ht="14.25" x14ac:dyDescent="0.2">
      <c r="C80" s="14"/>
      <c r="D80" s="14"/>
      <c r="E80" s="14"/>
      <c r="F80" s="14"/>
      <c r="G80" s="14"/>
      <c r="H80" s="14"/>
      <c r="I80" s="14"/>
      <c r="J80" s="14"/>
      <c r="K80" s="14"/>
      <c r="L80" s="68"/>
    </row>
    <row r="81" spans="3:12" s="13" customFormat="1" ht="14.25" x14ac:dyDescent="0.2">
      <c r="C81" s="14"/>
      <c r="D81" s="14"/>
      <c r="E81" s="14"/>
      <c r="F81" s="14"/>
      <c r="G81" s="14"/>
      <c r="H81" s="14"/>
      <c r="I81" s="14"/>
      <c r="J81" s="14"/>
      <c r="K81" s="14"/>
      <c r="L81" s="68"/>
    </row>
    <row r="82" spans="3:12" s="13" customFormat="1" ht="14.25" x14ac:dyDescent="0.2">
      <c r="C82" s="14"/>
      <c r="D82" s="14"/>
      <c r="E82" s="14"/>
      <c r="F82" s="14"/>
      <c r="G82" s="14"/>
      <c r="H82" s="14"/>
      <c r="I82" s="14"/>
      <c r="J82" s="14"/>
      <c r="K82" s="14"/>
      <c r="L82" s="68"/>
    </row>
    <row r="83" spans="3:12" s="13" customFormat="1" ht="14.25" x14ac:dyDescent="0.2">
      <c r="C83" s="14"/>
      <c r="D83" s="14"/>
      <c r="E83" s="14"/>
      <c r="F83" s="14"/>
      <c r="G83" s="14"/>
      <c r="H83" s="14"/>
      <c r="I83" s="14"/>
      <c r="J83" s="14"/>
      <c r="K83" s="14"/>
      <c r="L83" s="68"/>
    </row>
    <row r="84" spans="3:12" s="13" customFormat="1" ht="14.25" x14ac:dyDescent="0.2">
      <c r="C84" s="14"/>
      <c r="D84" s="14"/>
      <c r="E84" s="14"/>
      <c r="F84" s="14"/>
      <c r="G84" s="14"/>
      <c r="H84" s="14"/>
      <c r="I84" s="14"/>
      <c r="J84" s="14"/>
      <c r="K84" s="14"/>
      <c r="L84" s="68"/>
    </row>
    <row r="85" spans="3:12" s="13" customFormat="1" ht="14.25" x14ac:dyDescent="0.2">
      <c r="C85" s="14"/>
      <c r="D85" s="14"/>
      <c r="E85" s="14"/>
      <c r="F85" s="14"/>
      <c r="G85" s="14"/>
      <c r="H85" s="14"/>
      <c r="I85" s="14"/>
      <c r="J85" s="14"/>
      <c r="K85" s="14"/>
      <c r="L85" s="68"/>
    </row>
    <row r="86" spans="3:12" s="13" customFormat="1" ht="14.25" x14ac:dyDescent="0.2">
      <c r="C86" s="14"/>
      <c r="D86" s="14"/>
      <c r="E86" s="14"/>
      <c r="F86" s="14"/>
      <c r="G86" s="14"/>
      <c r="H86" s="14"/>
      <c r="I86" s="14"/>
      <c r="J86" s="14"/>
      <c r="K86" s="14"/>
      <c r="L86" s="68"/>
    </row>
    <row r="87" spans="3:12" s="13" customFormat="1" ht="14.25" x14ac:dyDescent="0.2">
      <c r="C87" s="14"/>
      <c r="D87" s="14"/>
      <c r="E87" s="14"/>
      <c r="F87" s="14"/>
      <c r="G87" s="14"/>
      <c r="H87" s="14"/>
      <c r="I87" s="14"/>
      <c r="J87" s="14"/>
      <c r="K87" s="14"/>
      <c r="L87" s="68"/>
    </row>
    <row r="88" spans="3:12" s="13" customFormat="1" ht="14.25" x14ac:dyDescent="0.2">
      <c r="C88" s="14"/>
      <c r="D88" s="14"/>
      <c r="E88" s="14"/>
      <c r="F88" s="14"/>
      <c r="G88" s="14"/>
      <c r="H88" s="14"/>
      <c r="I88" s="14"/>
      <c r="J88" s="14"/>
      <c r="K88" s="14"/>
      <c r="L88" s="68"/>
    </row>
    <row r="89" spans="3:12" s="13" customFormat="1" ht="14.25" x14ac:dyDescent="0.2">
      <c r="C89" s="14"/>
      <c r="D89" s="14"/>
      <c r="E89" s="14"/>
      <c r="F89" s="14"/>
      <c r="G89" s="14"/>
      <c r="H89" s="14"/>
      <c r="I89" s="14"/>
      <c r="J89" s="14"/>
      <c r="K89" s="14"/>
      <c r="L89" s="68"/>
    </row>
    <row r="90" spans="3:12" s="13" customFormat="1" ht="14.25" x14ac:dyDescent="0.2">
      <c r="C90" s="14"/>
      <c r="D90" s="14"/>
      <c r="E90" s="14"/>
      <c r="F90" s="14"/>
      <c r="G90" s="14"/>
      <c r="H90" s="14"/>
      <c r="I90" s="14"/>
      <c r="J90" s="14"/>
      <c r="K90" s="14"/>
      <c r="L90" s="68"/>
    </row>
    <row r="91" spans="3:12" s="13" customFormat="1" ht="14.25" x14ac:dyDescent="0.2">
      <c r="C91" s="14"/>
      <c r="D91" s="14"/>
      <c r="E91" s="14"/>
      <c r="F91" s="14"/>
      <c r="G91" s="14"/>
      <c r="H91" s="14"/>
      <c r="I91" s="14"/>
      <c r="J91" s="14"/>
      <c r="K91" s="14"/>
      <c r="L91" s="68"/>
    </row>
    <row r="92" spans="3:12" s="13" customFormat="1" ht="14.25" x14ac:dyDescent="0.2">
      <c r="C92" s="14"/>
      <c r="D92" s="14"/>
      <c r="E92" s="14"/>
      <c r="F92" s="14"/>
      <c r="G92" s="14"/>
      <c r="H92" s="14"/>
      <c r="I92" s="14"/>
      <c r="J92" s="14"/>
      <c r="K92" s="14"/>
      <c r="L92" s="68"/>
    </row>
    <row r="93" spans="3:12" s="13" customFormat="1" ht="14.25" x14ac:dyDescent="0.2">
      <c r="C93" s="14"/>
      <c r="D93" s="14"/>
      <c r="E93" s="14"/>
      <c r="F93" s="14"/>
      <c r="G93" s="14"/>
      <c r="H93" s="14"/>
      <c r="I93" s="14"/>
      <c r="J93" s="14"/>
      <c r="K93" s="14"/>
      <c r="L93" s="68"/>
    </row>
    <row r="94" spans="3:12" s="13" customFormat="1" ht="14.25" x14ac:dyDescent="0.2">
      <c r="C94" s="14"/>
      <c r="D94" s="14"/>
      <c r="E94" s="14"/>
      <c r="F94" s="14"/>
      <c r="G94" s="14"/>
      <c r="H94" s="14"/>
      <c r="I94" s="14"/>
      <c r="J94" s="14"/>
      <c r="K94" s="14"/>
      <c r="L94" s="68"/>
    </row>
    <row r="95" spans="3:12" s="13" customFormat="1" ht="14.25" x14ac:dyDescent="0.2">
      <c r="C95" s="14"/>
      <c r="D95" s="14"/>
      <c r="E95" s="14"/>
      <c r="F95" s="14"/>
      <c r="G95" s="14"/>
      <c r="H95" s="14"/>
      <c r="I95" s="14"/>
      <c r="J95" s="14"/>
      <c r="K95" s="14"/>
      <c r="L95" s="68"/>
    </row>
    <row r="96" spans="3:12" s="13" customFormat="1" ht="14.25" x14ac:dyDescent="0.2">
      <c r="C96" s="14"/>
      <c r="D96" s="14"/>
      <c r="E96" s="14"/>
      <c r="F96" s="14"/>
      <c r="G96" s="14"/>
      <c r="H96" s="14"/>
      <c r="I96" s="14"/>
      <c r="J96" s="14"/>
      <c r="K96" s="14"/>
      <c r="L96" s="68"/>
    </row>
    <row r="97" spans="1:12" s="13" customFormat="1" ht="14.25" x14ac:dyDescent="0.2">
      <c r="C97" s="14"/>
      <c r="D97" s="14"/>
      <c r="E97" s="14"/>
      <c r="F97" s="14"/>
      <c r="G97" s="14"/>
      <c r="H97" s="14"/>
      <c r="I97" s="14"/>
      <c r="J97" s="14"/>
      <c r="K97" s="14"/>
      <c r="L97" s="68"/>
    </row>
    <row r="98" spans="1:12" s="13" customFormat="1" ht="14.25" x14ac:dyDescent="0.2">
      <c r="C98" s="14"/>
      <c r="D98" s="14"/>
      <c r="E98" s="14"/>
      <c r="F98" s="14"/>
      <c r="G98" s="14"/>
      <c r="H98" s="14"/>
      <c r="I98" s="14"/>
      <c r="J98" s="14"/>
      <c r="K98" s="14"/>
      <c r="L98" s="68"/>
    </row>
    <row r="99" spans="1:12" s="13" customFormat="1" ht="14.25" x14ac:dyDescent="0.2">
      <c r="C99" s="14"/>
      <c r="D99" s="14"/>
      <c r="E99" s="14"/>
      <c r="F99" s="14"/>
      <c r="G99" s="14"/>
      <c r="H99" s="14"/>
      <c r="I99" s="14"/>
      <c r="J99" s="14"/>
      <c r="K99" s="14"/>
      <c r="L99" s="68"/>
    </row>
    <row r="100" spans="1:12" s="13" customFormat="1" ht="14.25" x14ac:dyDescent="0.2">
      <c r="C100" s="14"/>
      <c r="D100" s="14"/>
      <c r="E100" s="14"/>
      <c r="F100" s="14"/>
      <c r="G100" s="14"/>
      <c r="H100" s="14"/>
      <c r="I100" s="14"/>
      <c r="J100" s="14"/>
      <c r="K100" s="14"/>
      <c r="L100" s="68"/>
    </row>
    <row r="101" spans="1:12" s="13" customFormat="1" ht="14.25" x14ac:dyDescent="0.2">
      <c r="C101" s="14"/>
      <c r="D101" s="14"/>
      <c r="E101" s="14"/>
      <c r="F101" s="14"/>
      <c r="G101" s="14"/>
      <c r="H101" s="14"/>
      <c r="I101" s="14"/>
      <c r="J101" s="14"/>
      <c r="K101" s="14"/>
      <c r="L101" s="68"/>
    </row>
    <row r="102" spans="1:12" s="12" customFormat="1" ht="14.25" x14ac:dyDescent="0.2">
      <c r="A102" s="13"/>
      <c r="B102" s="13"/>
      <c r="C102" s="14"/>
      <c r="D102" s="14"/>
      <c r="E102" s="14"/>
      <c r="F102" s="14"/>
      <c r="G102" s="14"/>
      <c r="H102" s="14"/>
      <c r="I102" s="14"/>
      <c r="J102" s="14"/>
      <c r="K102" s="14"/>
      <c r="L102" s="66"/>
    </row>
    <row r="103" spans="1:12" s="12" customFormat="1" ht="14.25" x14ac:dyDescent="0.2">
      <c r="A103" s="13"/>
      <c r="B103" s="13"/>
      <c r="C103" s="14"/>
      <c r="D103" s="14"/>
      <c r="E103" s="14"/>
      <c r="F103" s="14"/>
      <c r="G103" s="14"/>
      <c r="H103" s="14"/>
      <c r="I103" s="14"/>
      <c r="J103" s="14"/>
      <c r="K103" s="14"/>
      <c r="L103" s="66"/>
    </row>
    <row r="104" spans="1:12" s="12" customFormat="1" ht="14.25" x14ac:dyDescent="0.2">
      <c r="A104" s="13"/>
      <c r="B104" s="13"/>
      <c r="C104" s="14"/>
      <c r="D104" s="14"/>
      <c r="E104" s="14"/>
      <c r="F104" s="14"/>
      <c r="G104" s="14"/>
      <c r="H104" s="14"/>
      <c r="I104" s="14"/>
      <c r="J104" s="14"/>
      <c r="K104" s="14"/>
      <c r="L104" s="66"/>
    </row>
    <row r="105" spans="1:12" s="12" customFormat="1" ht="14.25" x14ac:dyDescent="0.2">
      <c r="A105" s="13"/>
      <c r="B105" s="13"/>
      <c r="C105" s="14"/>
      <c r="D105" s="14"/>
      <c r="E105" s="14"/>
      <c r="F105" s="14"/>
      <c r="G105" s="14"/>
      <c r="H105" s="14"/>
      <c r="I105" s="14"/>
      <c r="J105" s="14"/>
      <c r="K105" s="14"/>
      <c r="L105" s="66"/>
    </row>
    <row r="106" spans="1:12" s="12" customFormat="1" ht="14.25" x14ac:dyDescent="0.2">
      <c r="A106" s="13"/>
      <c r="B106" s="13"/>
      <c r="C106" s="14"/>
      <c r="D106" s="14"/>
      <c r="E106" s="14"/>
      <c r="F106" s="14"/>
      <c r="G106" s="14"/>
      <c r="H106" s="14"/>
      <c r="I106" s="14"/>
      <c r="J106" s="14"/>
      <c r="K106" s="14"/>
      <c r="L106" s="66"/>
    </row>
    <row r="107" spans="1:12" s="12" customFormat="1" ht="14.25" x14ac:dyDescent="0.2">
      <c r="A107" s="13"/>
      <c r="B107" s="13"/>
      <c r="C107" s="14"/>
      <c r="D107" s="14"/>
      <c r="E107" s="14"/>
      <c r="F107" s="14"/>
      <c r="G107" s="14"/>
      <c r="H107" s="14"/>
      <c r="I107" s="14"/>
      <c r="J107" s="14"/>
      <c r="K107" s="14"/>
      <c r="L107" s="66"/>
    </row>
    <row r="108" spans="1:12" s="12" customFormat="1" ht="14.25" x14ac:dyDescent="0.2">
      <c r="A108" s="13"/>
      <c r="B108" s="13"/>
      <c r="C108" s="14"/>
      <c r="D108" s="14"/>
      <c r="E108" s="14"/>
      <c r="F108" s="14"/>
      <c r="G108" s="14"/>
      <c r="H108" s="14"/>
      <c r="I108" s="14"/>
      <c r="J108" s="14"/>
      <c r="K108" s="14"/>
      <c r="L108" s="66"/>
    </row>
    <row r="109" spans="1:12" s="12" customFormat="1" ht="14.25" x14ac:dyDescent="0.2">
      <c r="A109" s="13"/>
      <c r="B109" s="13"/>
      <c r="C109" s="14"/>
      <c r="D109" s="14"/>
      <c r="E109" s="14"/>
      <c r="F109" s="14"/>
      <c r="G109" s="14"/>
      <c r="H109" s="14"/>
      <c r="I109" s="14"/>
      <c r="J109" s="14"/>
      <c r="K109" s="14"/>
      <c r="L109" s="66"/>
    </row>
    <row r="110" spans="1:12" s="12" customFormat="1" ht="14.25" x14ac:dyDescent="0.2">
      <c r="A110" s="13"/>
      <c r="B110" s="13"/>
      <c r="C110" s="14"/>
      <c r="D110" s="14"/>
      <c r="E110" s="14"/>
      <c r="F110" s="14"/>
      <c r="G110" s="14"/>
      <c r="H110" s="14"/>
      <c r="I110" s="14"/>
      <c r="J110" s="14"/>
      <c r="K110" s="14"/>
      <c r="L110" s="66"/>
    </row>
    <row r="111" spans="1:12" s="12" customFormat="1" ht="14.25" x14ac:dyDescent="0.2">
      <c r="A111" s="13"/>
      <c r="B111" s="13"/>
      <c r="C111" s="14"/>
      <c r="D111" s="14"/>
      <c r="E111" s="14"/>
      <c r="F111" s="14"/>
      <c r="G111" s="14"/>
      <c r="H111" s="14"/>
      <c r="I111" s="14"/>
      <c r="J111" s="14"/>
      <c r="K111" s="14"/>
      <c r="L111" s="66"/>
    </row>
    <row r="112" spans="1:12" s="12" customFormat="1" ht="14.25" x14ac:dyDescent="0.2">
      <c r="A112" s="13"/>
      <c r="B112" s="13"/>
      <c r="C112" s="14"/>
      <c r="D112" s="14"/>
      <c r="E112" s="14"/>
      <c r="F112" s="14"/>
      <c r="G112" s="14"/>
      <c r="H112" s="14"/>
      <c r="I112" s="14"/>
      <c r="J112" s="14"/>
      <c r="K112" s="14"/>
      <c r="L112" s="66"/>
    </row>
    <row r="113" spans="1:12" s="12" customFormat="1" ht="14.25" x14ac:dyDescent="0.2">
      <c r="A113" s="13"/>
      <c r="B113" s="13"/>
      <c r="C113" s="14"/>
      <c r="D113" s="14"/>
      <c r="E113" s="14"/>
      <c r="F113" s="14"/>
      <c r="G113" s="14"/>
      <c r="H113" s="14"/>
      <c r="I113" s="14"/>
      <c r="J113" s="14"/>
      <c r="K113" s="14"/>
      <c r="L113" s="66"/>
    </row>
    <row r="114" spans="1:12" s="12" customFormat="1" ht="14.25" x14ac:dyDescent="0.2">
      <c r="A114" s="13"/>
      <c r="B114" s="13"/>
      <c r="C114" s="14"/>
      <c r="D114" s="14"/>
      <c r="E114" s="14"/>
      <c r="F114" s="14"/>
      <c r="G114" s="14"/>
      <c r="H114" s="14"/>
      <c r="I114" s="14"/>
      <c r="J114" s="14"/>
      <c r="K114" s="14"/>
      <c r="L114" s="66"/>
    </row>
    <row r="115" spans="1:12" s="12" customFormat="1" ht="14.25" x14ac:dyDescent="0.2">
      <c r="A115" s="13"/>
      <c r="B115" s="13"/>
      <c r="C115" s="14"/>
      <c r="D115" s="14"/>
      <c r="E115" s="14"/>
      <c r="F115" s="14"/>
      <c r="G115" s="14"/>
      <c r="H115" s="14"/>
      <c r="I115" s="14"/>
      <c r="J115" s="14"/>
      <c r="K115" s="14"/>
      <c r="L115" s="66"/>
    </row>
    <row r="116" spans="1:12" s="12" customFormat="1" ht="14.25" x14ac:dyDescent="0.2">
      <c r="A116" s="13"/>
      <c r="B116" s="13"/>
      <c r="C116" s="14"/>
      <c r="D116" s="14"/>
      <c r="E116" s="14"/>
      <c r="F116" s="14"/>
      <c r="G116" s="14"/>
      <c r="H116" s="14"/>
      <c r="I116" s="14"/>
      <c r="J116" s="14"/>
      <c r="K116" s="14"/>
      <c r="L116" s="66"/>
    </row>
    <row r="117" spans="1:12" s="12" customFormat="1" ht="14.25" x14ac:dyDescent="0.2">
      <c r="A117" s="13"/>
      <c r="B117" s="13"/>
      <c r="C117" s="14"/>
      <c r="D117" s="14"/>
      <c r="E117" s="14"/>
      <c r="F117" s="14"/>
      <c r="G117" s="14"/>
      <c r="H117" s="14"/>
      <c r="I117" s="14"/>
      <c r="J117" s="14"/>
      <c r="K117" s="14"/>
      <c r="L117" s="66"/>
    </row>
    <row r="118" spans="1:12" s="12" customFormat="1" ht="14.25" x14ac:dyDescent="0.2">
      <c r="A118" s="13"/>
      <c r="B118" s="13"/>
      <c r="C118" s="14"/>
      <c r="D118" s="14"/>
      <c r="E118" s="14"/>
      <c r="F118" s="14"/>
      <c r="G118" s="14"/>
      <c r="H118" s="14"/>
      <c r="I118" s="14"/>
      <c r="J118" s="14"/>
      <c r="K118" s="14"/>
      <c r="L118" s="66"/>
    </row>
    <row r="119" spans="1:12" s="12" customFormat="1" ht="14.25" x14ac:dyDescent="0.2">
      <c r="A119" s="13"/>
      <c r="B119" s="13"/>
      <c r="C119" s="14"/>
      <c r="D119" s="14"/>
      <c r="E119" s="14"/>
      <c r="F119" s="14"/>
      <c r="G119" s="14"/>
      <c r="H119" s="14"/>
      <c r="I119" s="14"/>
      <c r="J119" s="14"/>
      <c r="K119" s="14"/>
      <c r="L119" s="66"/>
    </row>
    <row r="120" spans="1:12" s="12" customFormat="1" ht="14.25" x14ac:dyDescent="0.2">
      <c r="A120" s="13"/>
      <c r="B120" s="13"/>
      <c r="C120" s="14"/>
      <c r="D120" s="14"/>
      <c r="E120" s="14"/>
      <c r="F120" s="14"/>
      <c r="G120" s="14"/>
      <c r="H120" s="14"/>
      <c r="I120" s="14"/>
      <c r="J120" s="14"/>
      <c r="K120" s="14"/>
      <c r="L120" s="66"/>
    </row>
    <row r="121" spans="1:12" s="12" customFormat="1" ht="14.25" x14ac:dyDescent="0.2">
      <c r="A121" s="13"/>
      <c r="B121" s="13"/>
      <c r="C121" s="14"/>
      <c r="D121" s="14"/>
      <c r="E121" s="14"/>
      <c r="F121" s="14"/>
      <c r="G121" s="14"/>
      <c r="H121" s="14"/>
      <c r="I121" s="14"/>
      <c r="J121" s="14"/>
      <c r="K121" s="14"/>
      <c r="L121" s="66"/>
    </row>
    <row r="122" spans="1:12" s="12" customFormat="1" ht="14.25" x14ac:dyDescent="0.2">
      <c r="A122" s="13"/>
      <c r="B122" s="13"/>
      <c r="C122" s="14"/>
      <c r="D122" s="14"/>
      <c r="E122" s="14"/>
      <c r="F122" s="14"/>
      <c r="G122" s="14"/>
      <c r="H122" s="14"/>
      <c r="I122" s="14"/>
      <c r="J122" s="14"/>
      <c r="K122" s="14"/>
      <c r="L122" s="66"/>
    </row>
    <row r="123" spans="1:12" s="12" customFormat="1" ht="14.25" x14ac:dyDescent="0.2">
      <c r="A123" s="13"/>
      <c r="B123" s="13"/>
      <c r="C123" s="14"/>
      <c r="D123" s="14"/>
      <c r="E123" s="14"/>
      <c r="F123" s="14"/>
      <c r="G123" s="14"/>
      <c r="H123" s="14"/>
      <c r="I123" s="14"/>
      <c r="J123" s="14"/>
      <c r="K123" s="14"/>
      <c r="L123" s="66"/>
    </row>
    <row r="124" spans="1:12" s="12" customFormat="1" ht="14.25" x14ac:dyDescent="0.2">
      <c r="A124" s="13"/>
      <c r="B124" s="13"/>
      <c r="C124" s="14"/>
      <c r="D124" s="14"/>
      <c r="E124" s="14"/>
      <c r="F124" s="14"/>
      <c r="G124" s="14"/>
      <c r="H124" s="14"/>
      <c r="I124" s="14"/>
      <c r="J124" s="14"/>
      <c r="K124" s="14"/>
      <c r="L124" s="66"/>
    </row>
    <row r="125" spans="1:12" s="12" customFormat="1" ht="14.25" x14ac:dyDescent="0.2">
      <c r="A125" s="13"/>
      <c r="B125" s="13"/>
      <c r="C125" s="14"/>
      <c r="D125" s="14"/>
      <c r="E125" s="14"/>
      <c r="F125" s="14"/>
      <c r="G125" s="14"/>
      <c r="H125" s="14"/>
      <c r="I125" s="14"/>
      <c r="J125" s="14"/>
      <c r="K125" s="14"/>
      <c r="L125" s="66"/>
    </row>
    <row r="126" spans="1:12" s="12" customFormat="1" ht="14.25" x14ac:dyDescent="0.2">
      <c r="A126" s="13"/>
      <c r="B126" s="13"/>
      <c r="C126" s="14"/>
      <c r="D126" s="14"/>
      <c r="E126" s="14"/>
      <c r="F126" s="14"/>
      <c r="G126" s="14"/>
      <c r="H126" s="14"/>
      <c r="I126" s="14"/>
      <c r="J126" s="14"/>
      <c r="K126" s="14"/>
      <c r="L126" s="66"/>
    </row>
    <row r="127" spans="1:12" s="12" customFormat="1" ht="14.25" x14ac:dyDescent="0.2">
      <c r="A127" s="13"/>
      <c r="B127" s="13"/>
      <c r="C127" s="14"/>
      <c r="D127" s="14"/>
      <c r="E127" s="14"/>
      <c r="F127" s="14"/>
      <c r="G127" s="14"/>
      <c r="H127" s="14"/>
      <c r="I127" s="14"/>
      <c r="J127" s="14"/>
      <c r="K127" s="14"/>
      <c r="L127" s="66"/>
    </row>
    <row r="128" spans="1:12" s="12" customFormat="1" ht="14.25" x14ac:dyDescent="0.2">
      <c r="A128" s="13"/>
      <c r="B128" s="13"/>
      <c r="C128" s="14"/>
      <c r="D128" s="14"/>
      <c r="E128" s="14"/>
      <c r="F128" s="14"/>
      <c r="G128" s="14"/>
      <c r="H128" s="14"/>
      <c r="I128" s="14"/>
      <c r="J128" s="14"/>
      <c r="K128" s="14"/>
      <c r="L128" s="66"/>
    </row>
    <row r="129" spans="1:12" s="12" customFormat="1" ht="14.25" x14ac:dyDescent="0.2">
      <c r="A129" s="13"/>
      <c r="B129" s="13"/>
      <c r="C129" s="14"/>
      <c r="D129" s="14"/>
      <c r="E129" s="14"/>
      <c r="F129" s="14"/>
      <c r="G129" s="14"/>
      <c r="H129" s="14"/>
      <c r="I129" s="14"/>
      <c r="J129" s="14"/>
      <c r="K129" s="14"/>
      <c r="L129" s="66"/>
    </row>
    <row r="130" spans="1:12" s="12" customFormat="1" ht="14.25" x14ac:dyDescent="0.2">
      <c r="A130" s="13"/>
      <c r="B130" s="13"/>
      <c r="C130" s="14"/>
      <c r="D130" s="14"/>
      <c r="E130" s="14"/>
      <c r="F130" s="14"/>
      <c r="G130" s="14"/>
      <c r="H130" s="14"/>
      <c r="I130" s="14"/>
      <c r="J130" s="14"/>
      <c r="K130" s="14"/>
      <c r="L130" s="66"/>
    </row>
    <row r="131" spans="1:12" s="12" customFormat="1" ht="14.25" x14ac:dyDescent="0.2">
      <c r="A131" s="13"/>
      <c r="B131" s="13"/>
      <c r="C131" s="14"/>
      <c r="D131" s="14"/>
      <c r="E131" s="14"/>
      <c r="F131" s="14"/>
      <c r="G131" s="14"/>
      <c r="H131" s="14"/>
      <c r="I131" s="14"/>
      <c r="J131" s="14"/>
      <c r="K131" s="14"/>
      <c r="L131" s="66"/>
    </row>
    <row r="132" spans="1:12" s="12" customFormat="1" ht="14.25" x14ac:dyDescent="0.2">
      <c r="A132" s="13"/>
      <c r="B132" s="13"/>
      <c r="C132" s="14"/>
      <c r="D132" s="14"/>
      <c r="E132" s="14"/>
      <c r="F132" s="14"/>
      <c r="G132" s="14"/>
      <c r="H132" s="14"/>
      <c r="I132" s="14"/>
      <c r="J132" s="14"/>
      <c r="K132" s="14"/>
      <c r="L132" s="66"/>
    </row>
    <row r="133" spans="1:12" s="12" customFormat="1" ht="14.25" x14ac:dyDescent="0.2">
      <c r="A133" s="13"/>
      <c r="B133" s="13"/>
      <c r="C133" s="14"/>
      <c r="D133" s="14"/>
      <c r="E133" s="14"/>
      <c r="F133" s="14"/>
      <c r="G133" s="14"/>
      <c r="H133" s="14"/>
      <c r="I133" s="14"/>
      <c r="J133" s="14"/>
      <c r="K133" s="14"/>
      <c r="L133" s="66"/>
    </row>
    <row r="134" spans="1:12" s="12" customFormat="1" ht="14.25" x14ac:dyDescent="0.2">
      <c r="A134" s="13"/>
      <c r="B134" s="13"/>
      <c r="C134" s="14"/>
      <c r="D134" s="14"/>
      <c r="E134" s="14"/>
      <c r="F134" s="14"/>
      <c r="G134" s="14"/>
      <c r="H134" s="14"/>
      <c r="I134" s="14"/>
      <c r="J134" s="14"/>
      <c r="K134" s="14"/>
      <c r="L134" s="66"/>
    </row>
    <row r="135" spans="1:12" s="12" customFormat="1" ht="14.25" x14ac:dyDescent="0.2">
      <c r="A135" s="13"/>
      <c r="B135" s="13"/>
      <c r="C135" s="14"/>
      <c r="D135" s="14"/>
      <c r="E135" s="14"/>
      <c r="F135" s="14"/>
      <c r="G135" s="14"/>
      <c r="H135" s="14"/>
      <c r="I135" s="14"/>
      <c r="J135" s="14"/>
      <c r="K135" s="14"/>
      <c r="L135" s="66"/>
    </row>
    <row r="136" spans="1:12" s="12" customFormat="1" ht="14.25" x14ac:dyDescent="0.2">
      <c r="A136" s="13"/>
      <c r="B136" s="13"/>
      <c r="C136" s="14"/>
      <c r="D136" s="14"/>
      <c r="E136" s="14"/>
      <c r="F136" s="14"/>
      <c r="G136" s="14"/>
      <c r="H136" s="14"/>
      <c r="I136" s="14"/>
      <c r="J136" s="14"/>
      <c r="K136" s="14"/>
      <c r="L136" s="66"/>
    </row>
    <row r="137" spans="1:12" s="12" customFormat="1" ht="14.25" x14ac:dyDescent="0.2">
      <c r="A137" s="13"/>
      <c r="B137" s="13"/>
      <c r="C137" s="14"/>
      <c r="D137" s="14"/>
      <c r="E137" s="14"/>
      <c r="F137" s="14"/>
      <c r="G137" s="14"/>
      <c r="H137" s="14"/>
      <c r="I137" s="14"/>
      <c r="J137" s="14"/>
      <c r="K137" s="14"/>
      <c r="L137" s="66"/>
    </row>
    <row r="138" spans="1:12" s="12" customFormat="1" ht="14.25" x14ac:dyDescent="0.2">
      <c r="A138" s="13"/>
      <c r="B138" s="13"/>
      <c r="C138" s="14"/>
      <c r="D138" s="14"/>
      <c r="E138" s="14"/>
      <c r="F138" s="14"/>
      <c r="G138" s="14"/>
      <c r="H138" s="14"/>
      <c r="I138" s="14"/>
      <c r="J138" s="14"/>
      <c r="K138" s="14"/>
      <c r="L138" s="66"/>
    </row>
    <row r="139" spans="1:12" s="12" customFormat="1" ht="14.25" x14ac:dyDescent="0.2">
      <c r="A139" s="13"/>
      <c r="B139" s="13"/>
      <c r="C139" s="14"/>
      <c r="D139" s="14"/>
      <c r="E139" s="14"/>
      <c r="F139" s="14"/>
      <c r="G139" s="14"/>
      <c r="H139" s="14"/>
      <c r="I139" s="14"/>
      <c r="J139" s="14"/>
      <c r="K139" s="14"/>
      <c r="L139" s="66"/>
    </row>
    <row r="140" spans="1:12" s="12" customFormat="1" ht="14.25" x14ac:dyDescent="0.2">
      <c r="A140" s="13"/>
      <c r="B140" s="13"/>
      <c r="C140" s="14"/>
      <c r="D140" s="14"/>
      <c r="E140" s="14"/>
      <c r="F140" s="14"/>
      <c r="G140" s="14"/>
      <c r="H140" s="14"/>
      <c r="I140" s="14"/>
      <c r="J140" s="14"/>
      <c r="K140" s="14"/>
      <c r="L140" s="66"/>
    </row>
    <row r="141" spans="1:12" s="12" customFormat="1" ht="14.25" x14ac:dyDescent="0.2">
      <c r="A141" s="13"/>
      <c r="B141" s="13"/>
      <c r="C141" s="14"/>
      <c r="D141" s="14"/>
      <c r="E141" s="14"/>
      <c r="F141" s="14"/>
      <c r="G141" s="14"/>
      <c r="H141" s="14"/>
      <c r="I141" s="14"/>
      <c r="J141" s="14"/>
      <c r="K141" s="14"/>
      <c r="L141" s="66"/>
    </row>
    <row r="142" spans="1:12" ht="14.25" x14ac:dyDescent="0.2">
      <c r="A142" s="8"/>
      <c r="B142" s="8"/>
    </row>
    <row r="143" spans="1:12" ht="14.25" x14ac:dyDescent="0.2">
      <c r="A143" s="8"/>
      <c r="B143" s="8"/>
    </row>
    <row r="144" spans="1:12" ht="14.25" x14ac:dyDescent="0.2">
      <c r="A144" s="8"/>
      <c r="B144" s="8"/>
    </row>
    <row r="145" spans="1:2" ht="14.25" x14ac:dyDescent="0.2">
      <c r="A145" s="8"/>
      <c r="B145" s="8"/>
    </row>
    <row r="146" spans="1:2" ht="14.25" x14ac:dyDescent="0.2">
      <c r="A146" s="8"/>
      <c r="B146" s="8"/>
    </row>
    <row r="147" spans="1:2" ht="14.25" x14ac:dyDescent="0.2">
      <c r="A147" s="8"/>
      <c r="B147" s="8"/>
    </row>
    <row r="148" spans="1:2" ht="14.25" x14ac:dyDescent="0.2">
      <c r="A148" s="8"/>
      <c r="B148" s="8"/>
    </row>
    <row r="149" spans="1:2" ht="14.25" x14ac:dyDescent="0.2">
      <c r="A149" s="8"/>
      <c r="B149" s="8"/>
    </row>
    <row r="150" spans="1:2" ht="14.25" x14ac:dyDescent="0.2">
      <c r="A150" s="8"/>
      <c r="B150" s="8"/>
    </row>
    <row r="151" spans="1:2" ht="14.25" x14ac:dyDescent="0.2">
      <c r="A151" s="8"/>
      <c r="B151" s="8"/>
    </row>
    <row r="152" spans="1:2" ht="14.25" x14ac:dyDescent="0.2">
      <c r="A152" s="8"/>
      <c r="B152" s="8"/>
    </row>
    <row r="153" spans="1:2" ht="14.25" x14ac:dyDescent="0.2">
      <c r="A153" s="8"/>
      <c r="B153" s="8"/>
    </row>
    <row r="154" spans="1:2" ht="14.25" x14ac:dyDescent="0.2">
      <c r="A154" s="8"/>
      <c r="B154" s="8"/>
    </row>
    <row r="155" spans="1:2" ht="14.25" x14ac:dyDescent="0.2">
      <c r="A155" s="8"/>
      <c r="B155" s="8"/>
    </row>
    <row r="156" spans="1:2" ht="14.25" x14ac:dyDescent="0.2">
      <c r="A156" s="8"/>
      <c r="B156" s="8"/>
    </row>
    <row r="157" spans="1:2" ht="14.25" x14ac:dyDescent="0.2">
      <c r="A157" s="8"/>
      <c r="B157" s="8"/>
    </row>
    <row r="158" spans="1:2" ht="14.25" x14ac:dyDescent="0.2">
      <c r="A158" s="8"/>
      <c r="B158" s="8"/>
    </row>
    <row r="159" spans="1:2" ht="14.25" x14ac:dyDescent="0.2">
      <c r="A159" s="8"/>
      <c r="B159" s="8"/>
    </row>
    <row r="160" spans="1:2" ht="14.25" x14ac:dyDescent="0.2">
      <c r="A160" s="8"/>
      <c r="B160" s="8"/>
    </row>
    <row r="161" spans="1:2" ht="14.25" x14ac:dyDescent="0.2">
      <c r="A161" s="8"/>
      <c r="B161" s="8"/>
    </row>
    <row r="162" spans="1:2" ht="14.25" x14ac:dyDescent="0.2">
      <c r="A162" s="8"/>
      <c r="B162" s="8"/>
    </row>
    <row r="163" spans="1:2" ht="14.25" x14ac:dyDescent="0.2">
      <c r="A163" s="8"/>
      <c r="B163" s="8"/>
    </row>
    <row r="164" spans="1:2" ht="14.25" x14ac:dyDescent="0.2">
      <c r="A164" s="8"/>
      <c r="B164" s="8"/>
    </row>
    <row r="165" spans="1:2" ht="14.25" x14ac:dyDescent="0.2">
      <c r="A165" s="8"/>
      <c r="B165" s="8"/>
    </row>
    <row r="166" spans="1:2" ht="14.25" x14ac:dyDescent="0.2">
      <c r="A166" s="8"/>
      <c r="B166" s="8"/>
    </row>
    <row r="167" spans="1:2" ht="14.25" x14ac:dyDescent="0.2">
      <c r="A167" s="8"/>
      <c r="B167" s="8"/>
    </row>
    <row r="168" spans="1:2" ht="14.25" x14ac:dyDescent="0.2">
      <c r="A168" s="8"/>
      <c r="B168" s="8"/>
    </row>
    <row r="169" spans="1:2" ht="14.25" x14ac:dyDescent="0.2">
      <c r="A169" s="8"/>
      <c r="B169" s="8"/>
    </row>
    <row r="170" spans="1:2" ht="14.25" x14ac:dyDescent="0.2">
      <c r="A170" s="8"/>
      <c r="B170" s="8"/>
    </row>
    <row r="171" spans="1:2" ht="14.25" x14ac:dyDescent="0.2">
      <c r="A171" s="8"/>
      <c r="B171" s="8"/>
    </row>
    <row r="172" spans="1:2" ht="14.25" x14ac:dyDescent="0.2">
      <c r="A172" s="8"/>
      <c r="B172" s="8"/>
    </row>
    <row r="173" spans="1:2" ht="14.25" x14ac:dyDescent="0.2">
      <c r="A173" s="8"/>
      <c r="B173" s="8"/>
    </row>
    <row r="174" spans="1:2" ht="14.25" x14ac:dyDescent="0.2">
      <c r="A174" s="8"/>
      <c r="B174" s="8"/>
    </row>
    <row r="175" spans="1:2" ht="14.25" x14ac:dyDescent="0.2">
      <c r="A175" s="8"/>
      <c r="B175" s="8"/>
    </row>
    <row r="176" spans="1:2"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10"/>
      <c r="B224" s="8"/>
    </row>
    <row r="225" spans="1:2" ht="14.25" x14ac:dyDescent="0.2">
      <c r="A225" s="10"/>
      <c r="B225" s="8"/>
    </row>
    <row r="226" spans="1:2" ht="14.25" x14ac:dyDescent="0.2">
      <c r="A226" s="10"/>
      <c r="B226" s="8"/>
    </row>
    <row r="227" spans="1:2" ht="14.25" x14ac:dyDescent="0.2">
      <c r="A227" s="10"/>
      <c r="B227" s="8"/>
    </row>
    <row r="228" spans="1:2" ht="14.25" x14ac:dyDescent="0.2">
      <c r="A228" s="10"/>
      <c r="B228" s="8"/>
    </row>
    <row r="229" spans="1:2" ht="14.25" x14ac:dyDescent="0.2">
      <c r="A229" s="10"/>
      <c r="B229" s="8"/>
    </row>
    <row r="230" spans="1:2" ht="14.25" x14ac:dyDescent="0.2">
      <c r="A230" s="10"/>
      <c r="B230" s="8"/>
    </row>
    <row r="231" spans="1:2" ht="14.25" x14ac:dyDescent="0.2">
      <c r="A231" s="10"/>
      <c r="B231" s="8"/>
    </row>
    <row r="232" spans="1:2" ht="14.25" x14ac:dyDescent="0.2">
      <c r="A232" s="10"/>
      <c r="B232" s="8"/>
    </row>
    <row r="233" spans="1:2" ht="14.25" x14ac:dyDescent="0.2">
      <c r="A233" s="10"/>
      <c r="B233" s="8"/>
    </row>
    <row r="234" spans="1:2" ht="14.25" x14ac:dyDescent="0.2">
      <c r="A234" s="10"/>
      <c r="B234" s="8"/>
    </row>
    <row r="235" spans="1:2" ht="14.25" x14ac:dyDescent="0.2">
      <c r="A235" s="10"/>
      <c r="B235" s="8"/>
    </row>
    <row r="236" spans="1:2" ht="14.25" x14ac:dyDescent="0.2">
      <c r="A236" s="10"/>
      <c r="B236" s="8"/>
    </row>
    <row r="237" spans="1:2" ht="14.25" x14ac:dyDescent="0.2">
      <c r="A237" s="10"/>
      <c r="B237" s="8"/>
    </row>
    <row r="238" spans="1:2" ht="14.25" x14ac:dyDescent="0.2">
      <c r="A238" s="10"/>
      <c r="B238" s="8"/>
    </row>
    <row r="239" spans="1:2" ht="14.25" x14ac:dyDescent="0.2">
      <c r="A239" s="10"/>
      <c r="B239" s="8"/>
    </row>
    <row r="240" spans="1:2" ht="14.25" x14ac:dyDescent="0.2">
      <c r="A240" s="10"/>
      <c r="B240" s="8"/>
    </row>
    <row r="241" spans="1:2" ht="14.25" x14ac:dyDescent="0.2">
      <c r="A241" s="10"/>
      <c r="B241" s="8"/>
    </row>
    <row r="242" spans="1:2" ht="14.25" x14ac:dyDescent="0.2">
      <c r="A242" s="10"/>
      <c r="B242" s="8"/>
    </row>
    <row r="243" spans="1:2" ht="14.25" x14ac:dyDescent="0.2">
      <c r="A243" s="10"/>
      <c r="B243" s="8"/>
    </row>
    <row r="244" spans="1:2" ht="14.25" x14ac:dyDescent="0.2">
      <c r="A244" s="10"/>
      <c r="B244" s="8"/>
    </row>
    <row r="245" spans="1:2" ht="14.25" x14ac:dyDescent="0.2">
      <c r="A245" s="10"/>
      <c r="B245" s="8"/>
    </row>
    <row r="246" spans="1:2" ht="14.25" x14ac:dyDescent="0.2">
      <c r="A246" s="10"/>
      <c r="B246" s="8"/>
    </row>
    <row r="247" spans="1:2" ht="14.25" x14ac:dyDescent="0.2">
      <c r="A247" s="10"/>
      <c r="B247" s="8"/>
    </row>
    <row r="248" spans="1:2" ht="14.25" x14ac:dyDescent="0.2">
      <c r="A248" s="10"/>
      <c r="B248" s="8"/>
    </row>
    <row r="249" spans="1:2" ht="14.25" x14ac:dyDescent="0.2">
      <c r="A249" s="10"/>
      <c r="B249" s="8"/>
    </row>
    <row r="250" spans="1:2" ht="14.25" x14ac:dyDescent="0.2">
      <c r="A250" s="10"/>
      <c r="B250" s="8"/>
    </row>
    <row r="251" spans="1:2" ht="14.25" x14ac:dyDescent="0.2">
      <c r="A251" s="10"/>
      <c r="B251" s="8"/>
    </row>
    <row r="252" spans="1:2" ht="14.25" x14ac:dyDescent="0.2">
      <c r="A252" s="10"/>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sheetData>
  <sheetProtection password="99B0" sheet="1" formatCells="0" formatColumns="0" formatRows="0" insertColumns="0" insertRows="0" insertHyperlinks="0" deleteColumns="0" deleteRows="0" sort="0" autoFilter="0" pivotTables="0"/>
  <mergeCells count="11">
    <mergeCell ref="A52:B52"/>
    <mergeCell ref="A75:B75"/>
    <mergeCell ref="A73:B73"/>
    <mergeCell ref="I2:J2"/>
    <mergeCell ref="A6:B6"/>
    <mergeCell ref="A5:K5"/>
    <mergeCell ref="C2:G2"/>
    <mergeCell ref="C3:G3"/>
    <mergeCell ref="C4:G4"/>
    <mergeCell ref="I3:J3"/>
    <mergeCell ref="I4:J4"/>
  </mergeCells>
  <phoneticPr fontId="0" type="noConversion"/>
  <pageMargins left="0.68" right="0.43" top="0.63" bottom="0.67" header="0.33" footer="0.5"/>
  <pageSetup scale="53" orientation="portrait" r:id="rId1"/>
  <headerFooter alignWithMargins="0"/>
  <ignoredErrors>
    <ignoredError sqref="G60:G61" formulaRange="1"/>
    <ignoredError sqref="I60" numberStoredAsText="1"/>
    <ignoredError sqref="K56 K21 K29 K35 K44 G52:H52" formula="1"/>
    <ignoredError sqref="C22 C8:C9 C10:C13 C57:C59 C62:C63" unlockedFormula="1"/>
    <ignoredError sqref="E9" evalError="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J40"/>
  <sheetViews>
    <sheetView zoomScale="70" zoomScaleNormal="70" workbookViewId="0">
      <selection activeCell="F14" sqref="F14"/>
    </sheetView>
  </sheetViews>
  <sheetFormatPr defaultColWidth="9.28515625" defaultRowHeight="12.75" x14ac:dyDescent="0.2"/>
  <cols>
    <col min="1" max="1" width="59.42578125" style="26" customWidth="1"/>
    <col min="2" max="2" width="20.42578125" style="26" bestFit="1" customWidth="1"/>
    <col min="3" max="3" width="23.5703125" style="26" bestFit="1" customWidth="1"/>
    <col min="4" max="4" width="22.28515625" style="26" customWidth="1"/>
    <col min="5" max="5" width="20.28515625" style="26" customWidth="1"/>
    <col min="6" max="6" width="19.28515625" style="26" customWidth="1"/>
    <col min="7" max="7" width="0.5703125" style="69" customWidth="1"/>
    <col min="8" max="8" width="19.5703125" style="69" customWidth="1"/>
    <col min="9" max="9" width="20.5703125" style="69" customWidth="1"/>
    <col min="10" max="14" width="17.28515625" style="26" customWidth="1"/>
    <col min="15" max="23" width="11.42578125" style="27" customWidth="1"/>
    <col min="24" max="24" width="10.42578125" style="27" customWidth="1"/>
    <col min="25" max="25" width="13.7109375" style="27" bestFit="1" customWidth="1"/>
    <col min="26" max="218" width="9.28515625" style="27"/>
    <col min="219" max="16384" width="9.28515625" style="26"/>
  </cols>
  <sheetData>
    <row r="1" spans="1:218" s="99" customFormat="1" ht="24" customHeight="1" x14ac:dyDescent="0.2">
      <c r="A1" s="348" t="s">
        <v>178</v>
      </c>
      <c r="B1" s="530"/>
      <c r="C1" s="530"/>
      <c r="D1" s="531"/>
      <c r="E1" s="531"/>
      <c r="F1" s="531"/>
      <c r="G1" s="530"/>
      <c r="H1" s="532"/>
      <c r="I1" s="532"/>
      <c r="J1" s="434"/>
      <c r="K1" s="434"/>
      <c r="L1" s="434"/>
      <c r="M1" s="533" t="str">
        <f>'SCC List'!A2</f>
        <v>(Rev.26, January 2025)</v>
      </c>
      <c r="N1" s="534"/>
      <c r="O1" s="112"/>
      <c r="P1" s="97"/>
      <c r="Q1" s="97"/>
      <c r="R1" s="97"/>
      <c r="S1" s="97"/>
      <c r="T1" s="97"/>
      <c r="U1" s="97"/>
      <c r="V1" s="97"/>
      <c r="W1" s="97"/>
      <c r="X1" s="98"/>
    </row>
    <row r="2" spans="1:218" s="57" customFormat="1" ht="24" customHeight="1" x14ac:dyDescent="0.2">
      <c r="A2" s="462" t="str">
        <f>'Build Main'!A2</f>
        <v xml:space="preserve">Insert Project Sponsor's Name here </v>
      </c>
      <c r="B2" s="535"/>
      <c r="C2" s="535"/>
      <c r="D2" s="396"/>
      <c r="E2" s="396"/>
      <c r="F2" s="396"/>
      <c r="G2" s="535"/>
      <c r="H2" s="536"/>
      <c r="I2" s="536"/>
      <c r="J2" s="646"/>
      <c r="K2" s="763"/>
      <c r="L2" s="653" t="s">
        <v>53</v>
      </c>
      <c r="M2" s="537">
        <f ca="1">'Build Main'!O2</f>
        <v>45671.660289814812</v>
      </c>
      <c r="N2" s="538"/>
      <c r="O2" s="113"/>
      <c r="P2" s="100"/>
      <c r="Q2" s="100"/>
      <c r="R2" s="100"/>
      <c r="S2" s="100"/>
      <c r="T2" s="100"/>
      <c r="U2" s="100"/>
      <c r="V2" s="101"/>
      <c r="W2" s="101"/>
      <c r="X2" s="83"/>
    </row>
    <row r="3" spans="1:218" s="57" customFormat="1" ht="24" customHeight="1" x14ac:dyDescent="0.2">
      <c r="A3" s="462" t="str">
        <f>'Build Main'!A3</f>
        <v>Insert Project Name and Location</v>
      </c>
      <c r="B3" s="401"/>
      <c r="C3" s="401"/>
      <c r="D3" s="396"/>
      <c r="E3" s="396"/>
      <c r="F3" s="396"/>
      <c r="G3" s="401"/>
      <c r="H3" s="539"/>
      <c r="I3" s="539"/>
      <c r="J3" s="647"/>
      <c r="K3" s="764"/>
      <c r="L3" s="647"/>
      <c r="M3" s="539"/>
      <c r="N3" s="538"/>
      <c r="O3" s="114"/>
      <c r="P3" s="102"/>
      <c r="Q3" s="102"/>
      <c r="R3" s="102"/>
      <c r="S3" s="102"/>
      <c r="T3" s="102"/>
      <c r="U3" s="102"/>
      <c r="V3" s="103"/>
      <c r="W3" s="103"/>
      <c r="X3" s="83"/>
    </row>
    <row r="4" spans="1:218" s="57" customFormat="1" ht="24" customHeight="1" x14ac:dyDescent="0.2">
      <c r="A4" s="467" t="str">
        <f>'Build Main'!A4</f>
        <v xml:space="preserve">Insert Current Phase (e.g. Applic. for FFGA, Construction, Rev Ops) </v>
      </c>
      <c r="B4" s="540"/>
      <c r="C4" s="540"/>
      <c r="D4" s="405"/>
      <c r="E4" s="405"/>
      <c r="F4" s="405"/>
      <c r="G4" s="540"/>
      <c r="H4" s="541"/>
      <c r="I4" s="541"/>
      <c r="J4" s="648"/>
      <c r="K4" s="765"/>
      <c r="L4" s="648"/>
      <c r="M4" s="542"/>
      <c r="N4" s="543"/>
      <c r="O4" s="114"/>
      <c r="P4" s="102"/>
      <c r="Q4" s="102"/>
      <c r="R4" s="102"/>
      <c r="S4" s="102"/>
      <c r="T4" s="102"/>
      <c r="U4" s="102"/>
      <c r="V4" s="103"/>
      <c r="W4" s="103"/>
      <c r="X4" s="83"/>
    </row>
    <row r="5" spans="1:218" s="83" customFormat="1" ht="6" customHeight="1" x14ac:dyDescent="0.2">
      <c r="A5" s="118"/>
      <c r="B5" s="116"/>
      <c r="C5" s="116"/>
      <c r="D5" s="116"/>
      <c r="E5" s="116"/>
      <c r="F5" s="116"/>
      <c r="G5" s="115"/>
      <c r="H5" s="115"/>
      <c r="I5" s="115"/>
      <c r="J5" s="117"/>
      <c r="K5" s="117"/>
      <c r="L5" s="117"/>
      <c r="M5" s="117"/>
      <c r="N5" s="117"/>
      <c r="O5" s="114"/>
      <c r="P5" s="102"/>
      <c r="Q5" s="102"/>
      <c r="R5" s="102"/>
      <c r="S5" s="102"/>
      <c r="T5" s="102"/>
      <c r="U5" s="102"/>
      <c r="V5" s="103"/>
      <c r="W5" s="103"/>
    </row>
    <row r="6" spans="1:218" s="83" customFormat="1" ht="21.75" customHeight="1" x14ac:dyDescent="0.2">
      <c r="A6" s="1013"/>
      <c r="B6" s="1011" t="s">
        <v>206</v>
      </c>
      <c r="C6" s="1012"/>
      <c r="D6" s="1011" t="s">
        <v>205</v>
      </c>
      <c r="E6" s="1025"/>
      <c r="F6" s="1012"/>
      <c r="G6" s="119"/>
      <c r="H6" s="1006" t="s">
        <v>234</v>
      </c>
      <c r="I6" s="1007"/>
      <c r="J6" s="1008" t="s">
        <v>235</v>
      </c>
      <c r="K6" s="1009"/>
      <c r="L6" s="1009"/>
      <c r="M6" s="1009"/>
      <c r="N6" s="1010"/>
      <c r="O6" s="114"/>
      <c r="P6" s="102"/>
      <c r="Q6" s="102"/>
      <c r="R6" s="102"/>
      <c r="S6" s="102"/>
      <c r="T6" s="102"/>
      <c r="U6" s="102"/>
      <c r="V6" s="103"/>
      <c r="W6" s="103"/>
    </row>
    <row r="7" spans="1:218" ht="15.75" customHeight="1" x14ac:dyDescent="0.2">
      <c r="A7" s="1014"/>
      <c r="B7" s="1016" t="s">
        <v>241</v>
      </c>
      <c r="C7" s="1018" t="s">
        <v>214</v>
      </c>
      <c r="D7" s="1016" t="s">
        <v>236</v>
      </c>
      <c r="E7" s="1016" t="s">
        <v>180</v>
      </c>
      <c r="F7" s="1016" t="s">
        <v>186</v>
      </c>
      <c r="G7" s="120"/>
      <c r="H7" s="1003" t="s">
        <v>236</v>
      </c>
      <c r="I7" s="1003" t="s">
        <v>207</v>
      </c>
      <c r="J7" s="1003" t="s">
        <v>290</v>
      </c>
      <c r="K7" s="1003" t="s">
        <v>69</v>
      </c>
      <c r="L7" s="1003" t="s">
        <v>69</v>
      </c>
      <c r="M7" s="1004" t="s">
        <v>69</v>
      </c>
      <c r="N7" s="1004" t="s">
        <v>69</v>
      </c>
      <c r="O7" s="86"/>
      <c r="P7" s="59"/>
      <c r="Q7" s="59"/>
      <c r="R7" s="59"/>
      <c r="S7" s="59"/>
      <c r="U7" s="59"/>
      <c r="V7" s="59"/>
      <c r="W7" s="59"/>
    </row>
    <row r="8" spans="1:218" ht="51.75" customHeight="1" x14ac:dyDescent="0.2">
      <c r="A8" s="1015"/>
      <c r="B8" s="1017"/>
      <c r="C8" s="1019"/>
      <c r="D8" s="1017"/>
      <c r="E8" s="1017"/>
      <c r="F8" s="1017"/>
      <c r="G8" s="120"/>
      <c r="H8" s="1003"/>
      <c r="I8" s="1003"/>
      <c r="J8" s="1003"/>
      <c r="K8" s="1003"/>
      <c r="L8" s="1003"/>
      <c r="M8" s="1005"/>
      <c r="N8" s="1005"/>
      <c r="O8" s="86"/>
      <c r="P8" s="59"/>
      <c r="Q8" s="59"/>
      <c r="R8" s="59"/>
      <c r="S8" s="59"/>
      <c r="T8" s="682"/>
      <c r="U8" s="59"/>
      <c r="V8" s="59"/>
      <c r="W8" s="59"/>
      <c r="X8" s="683"/>
    </row>
    <row r="9" spans="1:218" s="73" customFormat="1" ht="16.5" customHeight="1" x14ac:dyDescent="0.2">
      <c r="A9" s="545" t="str">
        <f>Inflation!A8</f>
        <v>10 GUIDEWAY &amp; TRACK ELEMENTS (route miles)</v>
      </c>
      <c r="B9" s="546">
        <f>'Build Main'!O7</f>
        <v>0</v>
      </c>
      <c r="C9" s="547">
        <f t="shared" ref="C9:C17" si="0">SUM(D9:F9)</f>
        <v>0</v>
      </c>
      <c r="D9" s="546">
        <f>H9</f>
        <v>0</v>
      </c>
      <c r="E9" s="548">
        <f t="shared" ref="E9:E19" si="1">SUM(I9:I9)</f>
        <v>0</v>
      </c>
      <c r="F9" s="548">
        <f>SUM(J9:N9)</f>
        <v>0</v>
      </c>
      <c r="G9" s="121"/>
      <c r="H9" s="187"/>
      <c r="I9" s="188"/>
      <c r="J9" s="189"/>
      <c r="K9" s="189"/>
      <c r="L9" s="189"/>
      <c r="M9" s="189"/>
      <c r="N9" s="189"/>
      <c r="O9" s="87"/>
      <c r="P9" s="680"/>
      <c r="Q9" s="680"/>
      <c r="R9" s="72"/>
      <c r="S9" s="680"/>
      <c r="T9" s="72"/>
      <c r="U9" s="72"/>
      <c r="V9" s="72"/>
      <c r="W9" s="72"/>
      <c r="X9" s="72"/>
      <c r="Y9" s="680"/>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row>
    <row r="10" spans="1:218" ht="17.25" customHeight="1" x14ac:dyDescent="0.2">
      <c r="A10" s="545" t="str">
        <f>Inflation!A9</f>
        <v>20 STATIONS, STOPS, TERMINALS, INTERMODAL (number)</v>
      </c>
      <c r="B10" s="546">
        <f>'Build Main'!O21</f>
        <v>0</v>
      </c>
      <c r="C10" s="547">
        <f t="shared" si="0"/>
        <v>0</v>
      </c>
      <c r="D10" s="546">
        <f t="shared" ref="D10:D19" si="2">H10</f>
        <v>0</v>
      </c>
      <c r="E10" s="548">
        <f t="shared" si="1"/>
        <v>0</v>
      </c>
      <c r="F10" s="548">
        <f t="shared" ref="F10:F19" si="3">SUM(J10:N10)</f>
        <v>0</v>
      </c>
      <c r="G10" s="186"/>
      <c r="H10" s="187"/>
      <c r="I10" s="188"/>
      <c r="J10" s="189"/>
      <c r="K10" s="189"/>
      <c r="L10" s="189"/>
      <c r="M10" s="189"/>
      <c r="N10" s="189"/>
      <c r="O10" s="88"/>
      <c r="P10" s="681"/>
      <c r="Q10" s="193"/>
    </row>
    <row r="11" spans="1:218" ht="17.25" customHeight="1" x14ac:dyDescent="0.2">
      <c r="A11" s="549" t="str">
        <f>Inflation!A10</f>
        <v>30 SUPPORT FACILITIES: YARDS, SHOPS, ADMIN. BLDGS</v>
      </c>
      <c r="B11" s="550">
        <f>'Build Main'!O29</f>
        <v>0</v>
      </c>
      <c r="C11" s="547">
        <f t="shared" si="0"/>
        <v>0</v>
      </c>
      <c r="D11" s="546">
        <f t="shared" si="2"/>
        <v>0</v>
      </c>
      <c r="E11" s="548">
        <f t="shared" si="1"/>
        <v>0</v>
      </c>
      <c r="F11" s="548">
        <f t="shared" si="3"/>
        <v>0</v>
      </c>
      <c r="G11" s="186"/>
      <c r="H11" s="187"/>
      <c r="I11" s="188"/>
      <c r="J11" s="189"/>
      <c r="K11" s="189"/>
      <c r="L11" s="189"/>
      <c r="M11" s="189"/>
      <c r="N11" s="189"/>
      <c r="O11" s="88"/>
      <c r="P11" s="681"/>
      <c r="Q11" s="193"/>
    </row>
    <row r="12" spans="1:218" ht="17.25" customHeight="1" x14ac:dyDescent="0.2">
      <c r="A12" s="549" t="str">
        <f>Inflation!A11</f>
        <v>40 SITEWORK &amp; SPECIAL CONDITIONS</v>
      </c>
      <c r="B12" s="546">
        <f>'Build Main'!O35</f>
        <v>0</v>
      </c>
      <c r="C12" s="547">
        <f t="shared" si="0"/>
        <v>0</v>
      </c>
      <c r="D12" s="546">
        <f t="shared" si="2"/>
        <v>0</v>
      </c>
      <c r="E12" s="548">
        <f t="shared" si="1"/>
        <v>0</v>
      </c>
      <c r="F12" s="548">
        <f t="shared" si="3"/>
        <v>0</v>
      </c>
      <c r="G12" s="186"/>
      <c r="H12" s="187"/>
      <c r="I12" s="188"/>
      <c r="J12" s="189"/>
      <c r="K12" s="189"/>
      <c r="L12" s="189"/>
      <c r="M12" s="189"/>
      <c r="N12" s="189"/>
      <c r="O12" s="88"/>
      <c r="P12" s="680"/>
      <c r="Q12" s="72"/>
      <c r="Y12" s="680"/>
      <c r="Z12" s="72"/>
    </row>
    <row r="13" spans="1:218" ht="17.25" customHeight="1" x14ac:dyDescent="0.2">
      <c r="A13" s="549" t="str">
        <f>Inflation!A12</f>
        <v>50  SYSTEMS</v>
      </c>
      <c r="B13" s="546">
        <f>'Build Main'!O44</f>
        <v>0</v>
      </c>
      <c r="C13" s="547">
        <f t="shared" si="0"/>
        <v>0</v>
      </c>
      <c r="D13" s="546">
        <f t="shared" si="2"/>
        <v>0</v>
      </c>
      <c r="E13" s="548">
        <f t="shared" si="1"/>
        <v>0</v>
      </c>
      <c r="F13" s="548">
        <f t="shared" si="3"/>
        <v>0</v>
      </c>
      <c r="G13" s="186"/>
      <c r="H13" s="187"/>
      <c r="I13" s="188"/>
      <c r="J13" s="189"/>
      <c r="K13" s="189"/>
      <c r="L13" s="189"/>
      <c r="M13" s="189"/>
      <c r="N13" s="189"/>
      <c r="O13" s="88"/>
      <c r="P13" s="680"/>
      <c r="Q13" s="72"/>
      <c r="Y13" s="680"/>
      <c r="Z13" s="72"/>
    </row>
    <row r="14" spans="1:218" ht="17.25" customHeight="1" x14ac:dyDescent="0.2">
      <c r="A14" s="549" t="str">
        <f>Inflation!A13</f>
        <v>60 ROW, LAND, EXISTING IMPROVEMENTS</v>
      </c>
      <c r="B14" s="546">
        <f>'Build Main'!O53</f>
        <v>0</v>
      </c>
      <c r="C14" s="547">
        <f t="shared" si="0"/>
        <v>0</v>
      </c>
      <c r="D14" s="546">
        <f t="shared" si="2"/>
        <v>0</v>
      </c>
      <c r="E14" s="548">
        <f t="shared" si="1"/>
        <v>0</v>
      </c>
      <c r="F14" s="548">
        <f t="shared" si="3"/>
        <v>0</v>
      </c>
      <c r="G14" s="186"/>
      <c r="H14" s="187"/>
      <c r="I14" s="188"/>
      <c r="J14" s="189"/>
      <c r="K14" s="189"/>
      <c r="L14" s="189"/>
      <c r="M14" s="189"/>
      <c r="N14" s="189"/>
      <c r="O14" s="88"/>
      <c r="P14" s="681"/>
      <c r="Q14" s="193"/>
      <c r="U14" s="681"/>
      <c r="Y14" s="680"/>
      <c r="Z14" s="72"/>
    </row>
    <row r="15" spans="1:218" ht="17.25" customHeight="1" x14ac:dyDescent="0.2">
      <c r="A15" s="551" t="str">
        <f>Inflation!A14</f>
        <v>70 VEHICLES (number)</v>
      </c>
      <c r="B15" s="552">
        <f>'Build Main'!O56</f>
        <v>0</v>
      </c>
      <c r="C15" s="547">
        <f t="shared" si="0"/>
        <v>0</v>
      </c>
      <c r="D15" s="546">
        <f t="shared" si="2"/>
        <v>0</v>
      </c>
      <c r="E15" s="548">
        <f t="shared" si="1"/>
        <v>0</v>
      </c>
      <c r="F15" s="548">
        <f t="shared" si="3"/>
        <v>0</v>
      </c>
      <c r="G15" s="186"/>
      <c r="H15" s="187"/>
      <c r="I15" s="188"/>
      <c r="J15" s="189"/>
      <c r="K15" s="189"/>
      <c r="L15" s="189"/>
      <c r="M15" s="189"/>
      <c r="N15" s="189"/>
      <c r="O15" s="88"/>
      <c r="P15" s="681"/>
      <c r="Q15" s="193"/>
      <c r="U15" s="681"/>
    </row>
    <row r="16" spans="1:218" ht="17.25" customHeight="1" x14ac:dyDescent="0.2">
      <c r="A16" s="545" t="str">
        <f>Inflation!A15</f>
        <v>80 PROFESSIONAL SERVICES (applies to Cats. 10-50)</v>
      </c>
      <c r="B16" s="553">
        <f>'Build Main'!O64</f>
        <v>0</v>
      </c>
      <c r="C16" s="547">
        <f t="shared" si="0"/>
        <v>0</v>
      </c>
      <c r="D16" s="546">
        <f t="shared" si="2"/>
        <v>0</v>
      </c>
      <c r="E16" s="548">
        <f t="shared" si="1"/>
        <v>0</v>
      </c>
      <c r="F16" s="548">
        <f t="shared" si="3"/>
        <v>0</v>
      </c>
      <c r="G16" s="190"/>
      <c r="H16" s="187"/>
      <c r="I16" s="188"/>
      <c r="J16" s="189"/>
      <c r="K16" s="189"/>
      <c r="L16" s="189"/>
      <c r="M16" s="189"/>
      <c r="N16" s="189"/>
      <c r="O16" s="88"/>
      <c r="P16" s="680"/>
      <c r="Q16" s="72"/>
      <c r="U16" s="681"/>
      <c r="Y16" s="680"/>
      <c r="Z16" s="72"/>
    </row>
    <row r="17" spans="1:218" ht="17.25" customHeight="1" x14ac:dyDescent="0.2">
      <c r="A17" s="549" t="str">
        <f>Inflation!A16</f>
        <v>90 UNALLOCATED CONTINGENCY</v>
      </c>
      <c r="B17" s="546">
        <f>'Build Main'!O74</f>
        <v>0</v>
      </c>
      <c r="C17" s="547">
        <f t="shared" si="0"/>
        <v>0</v>
      </c>
      <c r="D17" s="546">
        <f t="shared" si="2"/>
        <v>0</v>
      </c>
      <c r="E17" s="548">
        <f t="shared" si="1"/>
        <v>0</v>
      </c>
      <c r="F17" s="548">
        <f t="shared" si="3"/>
        <v>0</v>
      </c>
      <c r="G17" s="186"/>
      <c r="H17" s="187"/>
      <c r="I17" s="188"/>
      <c r="J17" s="189"/>
      <c r="K17" s="189"/>
      <c r="L17" s="189"/>
      <c r="M17" s="189"/>
      <c r="N17" s="189"/>
      <c r="O17" s="88"/>
      <c r="P17" s="680"/>
      <c r="Q17" s="72"/>
      <c r="U17" s="681"/>
      <c r="Y17" s="680"/>
      <c r="Z17" s="72"/>
    </row>
    <row r="18" spans="1:218" ht="17.25" customHeight="1" x14ac:dyDescent="0.2">
      <c r="A18" s="549" t="str">
        <f>Inflation!A17</f>
        <v>100  FINANCE CHARGES (CC Only)</v>
      </c>
      <c r="B18" s="546">
        <f>'Build Main'!O76</f>
        <v>0</v>
      </c>
      <c r="C18" s="547">
        <f>SUM(D18:F18)</f>
        <v>0</v>
      </c>
      <c r="D18" s="546">
        <f>H18</f>
        <v>0</v>
      </c>
      <c r="E18" s="548">
        <f t="shared" si="1"/>
        <v>0</v>
      </c>
      <c r="F18" s="548">
        <f t="shared" si="3"/>
        <v>0</v>
      </c>
      <c r="G18" s="186"/>
      <c r="H18" s="187"/>
      <c r="I18" s="188"/>
      <c r="J18" s="189"/>
      <c r="K18" s="189"/>
      <c r="L18" s="189"/>
      <c r="M18" s="189"/>
      <c r="N18" s="189"/>
      <c r="O18" s="88"/>
      <c r="P18" s="680"/>
      <c r="Q18" s="72"/>
      <c r="U18" s="681"/>
      <c r="Y18" s="680"/>
      <c r="Z18" s="72"/>
    </row>
    <row r="19" spans="1:218" ht="17.25" customHeight="1" x14ac:dyDescent="0.2">
      <c r="A19" s="374" t="str">
        <f>'Build Main'!A77</f>
        <v>Total Project Cost (10 - 100)</v>
      </c>
      <c r="B19" s="546">
        <f>'Build Main'!O77</f>
        <v>0</v>
      </c>
      <c r="C19" s="547">
        <f>SUM(D19:F19)</f>
        <v>0</v>
      </c>
      <c r="D19" s="546">
        <f t="shared" si="2"/>
        <v>0</v>
      </c>
      <c r="E19" s="548">
        <f t="shared" si="1"/>
        <v>0</v>
      </c>
      <c r="F19" s="548">
        <f t="shared" si="3"/>
        <v>0</v>
      </c>
      <c r="G19" s="186"/>
      <c r="H19" s="560">
        <f t="shared" ref="H19:N19" si="4">SUM(H9:H18)</f>
        <v>0</v>
      </c>
      <c r="I19" s="560">
        <f t="shared" si="4"/>
        <v>0</v>
      </c>
      <c r="J19" s="560">
        <f>SUM(J9:J18)</f>
        <v>0</v>
      </c>
      <c r="K19" s="560">
        <f>SUM(K9:K18)</f>
        <v>0</v>
      </c>
      <c r="L19" s="560">
        <f>SUM(L9:L18)</f>
        <v>0</v>
      </c>
      <c r="M19" s="560">
        <f t="shared" si="4"/>
        <v>0</v>
      </c>
      <c r="N19" s="560">
        <f t="shared" si="4"/>
        <v>0</v>
      </c>
      <c r="O19" s="88"/>
      <c r="P19" s="681"/>
      <c r="Q19" s="72"/>
      <c r="R19" s="718"/>
      <c r="U19" s="681"/>
      <c r="Y19" s="681"/>
    </row>
    <row r="20" spans="1:218" s="35" customFormat="1" ht="17.25" customHeight="1" x14ac:dyDescent="0.2">
      <c r="A20" s="554" t="s">
        <v>63</v>
      </c>
      <c r="B20" s="555">
        <v>1</v>
      </c>
      <c r="C20" s="556"/>
      <c r="D20" s="557" t="e">
        <f>SUM(D19/$B$19)</f>
        <v>#DIV/0!</v>
      </c>
      <c r="E20" s="557" t="e">
        <f>SUM(E19/$B$19)</f>
        <v>#DIV/0!</v>
      </c>
      <c r="F20" s="557" t="e">
        <f>SUM(F19/$B$19)</f>
        <v>#DIV/0!</v>
      </c>
      <c r="G20" s="122"/>
      <c r="H20" s="561" t="e">
        <f>SUM(H19/$B$19)</f>
        <v>#DIV/0!</v>
      </c>
      <c r="I20" s="561" t="e">
        <f t="shared" ref="I20:N20" si="5">SUM(I19/$B$19)</f>
        <v>#DIV/0!</v>
      </c>
      <c r="J20" s="561" t="e">
        <f t="shared" ref="J20" si="6">SUM(J19/$B$19)</f>
        <v>#DIV/0!</v>
      </c>
      <c r="K20" s="561" t="e">
        <f>SUM(K19/$B$19)</f>
        <v>#DIV/0!</v>
      </c>
      <c r="L20" s="561" t="e">
        <f>SUM(L19/$B$19)</f>
        <v>#DIV/0!</v>
      </c>
      <c r="M20" s="561" t="e">
        <f>SUM(M19/$B$19)</f>
        <v>#DIV/0!</v>
      </c>
      <c r="N20" s="561" t="e">
        <f t="shared" si="5"/>
        <v>#DIV/0!</v>
      </c>
      <c r="O20" s="124"/>
      <c r="P20" s="57"/>
      <c r="Q20" s="193"/>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row>
    <row r="21" spans="1:218" ht="17.25" customHeight="1" x14ac:dyDescent="0.2">
      <c r="A21" s="558"/>
      <c r="B21" s="378"/>
      <c r="C21" s="378"/>
      <c r="D21" s="557" t="e">
        <f>D20</f>
        <v>#DIV/0!</v>
      </c>
      <c r="E21" s="1020" t="e">
        <f>SUM(E20,F20)</f>
        <v>#DIV/0!</v>
      </c>
      <c r="F21" s="1021"/>
      <c r="G21" s="30"/>
      <c r="H21" s="562"/>
      <c r="I21" s="433"/>
      <c r="J21" s="433"/>
      <c r="K21" s="433"/>
      <c r="L21" s="433"/>
      <c r="M21" s="433"/>
      <c r="N21" s="433"/>
      <c r="O21" s="88"/>
    </row>
    <row r="22" spans="1:218" s="35" customFormat="1" ht="15.75" customHeight="1" x14ac:dyDescent="0.2">
      <c r="A22" s="559"/>
      <c r="B22" s="380"/>
      <c r="C22" s="380"/>
      <c r="D22" s="1022" t="e">
        <f>SUM(D21:F21)</f>
        <v>#DIV/0!</v>
      </c>
      <c r="E22" s="1023"/>
      <c r="F22" s="1024"/>
      <c r="G22" s="123"/>
      <c r="H22" s="563"/>
      <c r="I22" s="564"/>
      <c r="J22" s="564"/>
      <c r="K22" s="564"/>
      <c r="L22" s="564"/>
      <c r="M22" s="564"/>
      <c r="N22" s="564"/>
      <c r="O22" s="88"/>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row>
    <row r="23" spans="1:218" s="710" customFormat="1" ht="15.75" customHeight="1" x14ac:dyDescent="0.2">
      <c r="A23" s="74"/>
      <c r="B23" s="74"/>
      <c r="C23" s="74"/>
      <c r="D23" s="709"/>
      <c r="E23" s="709"/>
      <c r="F23" s="709"/>
      <c r="G23" s="702"/>
      <c r="H23" s="711"/>
      <c r="I23" s="711"/>
      <c r="J23" s="711"/>
      <c r="K23" s="711"/>
      <c r="L23" s="711"/>
      <c r="M23" s="711"/>
      <c r="N23" s="711"/>
      <c r="O23" s="702"/>
      <c r="P23" s="715"/>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row>
    <row r="24" spans="1:218" ht="15.75" customHeight="1" x14ac:dyDescent="0.2">
      <c r="B24" s="714"/>
      <c r="C24" s="705"/>
      <c r="H24" s="766"/>
      <c r="I24" s="766"/>
      <c r="J24" s="735"/>
      <c r="K24" s="735"/>
      <c r="L24" s="735"/>
      <c r="M24" s="735"/>
      <c r="N24" s="735"/>
    </row>
    <row r="25" spans="1:218" x14ac:dyDescent="0.2">
      <c r="A25" s="733"/>
      <c r="B25" s="704"/>
      <c r="C25" s="705"/>
      <c r="D25" s="704"/>
      <c r="H25" s="712"/>
      <c r="I25" s="712"/>
      <c r="J25" s="703"/>
      <c r="K25" s="703"/>
      <c r="L25" s="703"/>
      <c r="M25" s="703"/>
      <c r="N25" s="703"/>
    </row>
    <row r="26" spans="1:218" x14ac:dyDescent="0.2">
      <c r="A26" s="733"/>
      <c r="B26" s="704"/>
      <c r="C26" s="705"/>
      <c r="D26" s="704"/>
      <c r="H26" s="684"/>
      <c r="I26" s="108"/>
      <c r="J26" s="191"/>
      <c r="K26" s="191"/>
      <c r="L26" s="191"/>
    </row>
    <row r="27" spans="1:218" x14ac:dyDescent="0.2">
      <c r="A27" s="733"/>
      <c r="B27" s="704"/>
      <c r="C27" s="705"/>
      <c r="D27" s="704"/>
      <c r="H27" s="706"/>
      <c r="I27" s="706"/>
      <c r="J27" s="707"/>
      <c r="K27" s="707"/>
      <c r="L27" s="707"/>
      <c r="M27" s="707"/>
      <c r="N27" s="707"/>
    </row>
    <row r="28" spans="1:218" x14ac:dyDescent="0.2">
      <c r="A28" s="733"/>
      <c r="B28" s="704"/>
      <c r="C28" s="705"/>
      <c r="D28" s="704"/>
      <c r="H28" s="706"/>
      <c r="I28" s="706"/>
      <c r="J28" s="707"/>
      <c r="K28" s="707"/>
      <c r="L28" s="707"/>
      <c r="M28" s="707"/>
      <c r="N28" s="707"/>
    </row>
    <row r="29" spans="1:218" x14ac:dyDescent="0.2">
      <c r="A29" s="733"/>
      <c r="B29" s="704"/>
      <c r="C29" s="705"/>
      <c r="D29" s="704"/>
      <c r="H29" s="706"/>
      <c r="I29" s="706"/>
      <c r="J29" s="707"/>
      <c r="K29" s="707"/>
      <c r="L29" s="707"/>
      <c r="M29" s="707"/>
      <c r="N29" s="707"/>
    </row>
    <row r="30" spans="1:218" x14ac:dyDescent="0.2">
      <c r="A30" s="733"/>
      <c r="B30" s="704"/>
      <c r="C30" s="705"/>
      <c r="D30" s="704"/>
      <c r="H30" s="706"/>
      <c r="I30" s="706"/>
      <c r="J30" s="707"/>
      <c r="K30" s="707"/>
      <c r="L30" s="707"/>
      <c r="M30" s="707"/>
      <c r="N30" s="707"/>
    </row>
    <row r="31" spans="1:218" x14ac:dyDescent="0.2">
      <c r="A31" s="733"/>
      <c r="B31" s="704"/>
      <c r="C31" s="705"/>
      <c r="D31" s="704"/>
      <c r="H31" s="706"/>
      <c r="I31" s="706"/>
      <c r="J31" s="707"/>
      <c r="K31" s="707"/>
      <c r="L31" s="707"/>
      <c r="M31" s="707"/>
      <c r="N31" s="707"/>
    </row>
    <row r="32" spans="1:218" x14ac:dyDescent="0.2">
      <c r="A32" s="733"/>
      <c r="B32" s="704"/>
      <c r="C32" s="705"/>
      <c r="D32" s="704"/>
      <c r="H32" s="706"/>
      <c r="I32" s="706"/>
      <c r="J32" s="707"/>
      <c r="K32" s="707"/>
      <c r="L32" s="707"/>
      <c r="M32" s="707"/>
      <c r="N32" s="707"/>
    </row>
    <row r="33" spans="1:14" x14ac:dyDescent="0.2">
      <c r="A33" s="733"/>
      <c r="B33" s="704"/>
      <c r="C33" s="705"/>
      <c r="D33" s="704"/>
      <c r="H33" s="706"/>
      <c r="I33" s="706"/>
      <c r="J33" s="707"/>
      <c r="K33" s="707"/>
      <c r="L33" s="707"/>
      <c r="M33" s="707"/>
      <c r="N33" s="707"/>
    </row>
    <row r="34" spans="1:14" x14ac:dyDescent="0.2">
      <c r="A34" s="733"/>
      <c r="B34" s="704"/>
      <c r="C34" s="705"/>
      <c r="D34" s="704"/>
      <c r="H34" s="706"/>
      <c r="I34" s="706"/>
      <c r="J34" s="707"/>
      <c r="K34" s="707"/>
      <c r="L34" s="707"/>
      <c r="M34" s="707"/>
      <c r="N34" s="707"/>
    </row>
    <row r="35" spans="1:14" ht="15" x14ac:dyDescent="0.2">
      <c r="A35" s="734"/>
      <c r="B35" s="704"/>
      <c r="C35" s="705"/>
      <c r="D35" s="707"/>
      <c r="H35" s="706"/>
      <c r="I35" s="706"/>
      <c r="J35" s="707"/>
      <c r="K35" s="707"/>
      <c r="L35" s="707"/>
      <c r="M35" s="707"/>
      <c r="N35" s="707"/>
    </row>
    <row r="36" spans="1:14" x14ac:dyDescent="0.2">
      <c r="A36" s="708"/>
      <c r="B36" s="704"/>
      <c r="C36" s="705"/>
      <c r="D36" s="714"/>
      <c r="H36" s="706"/>
      <c r="I36" s="706"/>
      <c r="J36" s="707"/>
      <c r="K36" s="707"/>
      <c r="L36" s="707"/>
      <c r="M36" s="707"/>
      <c r="N36" s="707"/>
    </row>
    <row r="37" spans="1:14" x14ac:dyDescent="0.2">
      <c r="A37" s="708"/>
      <c r="B37" s="704"/>
      <c r="C37" s="705"/>
      <c r="D37" s="714"/>
      <c r="H37" s="706"/>
      <c r="I37" s="706"/>
      <c r="J37" s="707"/>
      <c r="K37" s="707"/>
      <c r="L37" s="707"/>
      <c r="M37" s="707"/>
      <c r="N37" s="707"/>
    </row>
    <row r="38" spans="1:14" x14ac:dyDescent="0.2">
      <c r="B38" s="162"/>
      <c r="C38" s="735"/>
      <c r="D38" s="162"/>
      <c r="J38" s="191"/>
      <c r="K38" s="191"/>
      <c r="L38" s="191"/>
    </row>
    <row r="39" spans="1:14" x14ac:dyDescent="0.2">
      <c r="B39" s="162"/>
      <c r="C39" s="162"/>
      <c r="D39" s="162"/>
      <c r="J39" s="191"/>
      <c r="K39" s="191"/>
      <c r="L39" s="191"/>
    </row>
    <row r="40" spans="1:14" x14ac:dyDescent="0.2">
      <c r="B40" s="162"/>
      <c r="C40" s="162"/>
      <c r="D40" s="162"/>
      <c r="J40" s="191"/>
      <c r="K40" s="191"/>
      <c r="L40" s="191"/>
    </row>
  </sheetData>
  <sheetProtection algorithmName="SHA-512" hashValue="MdqhVSOrECPA984FiuIozSYNYZ1Qa3CSd0gyzWuV8QsZwLFHgHrrHhuYdNtmukYV8SqGGZWSMCkVme2ecdfDMw==" saltValue="hEx6WeSbzs6VydNaaPsPog==" spinCount="100000" sheet="1" formatCells="0" formatColumns="0" formatRows="0" insertColumns="0" insertRows="0" insertHyperlinks="0" deleteColumns="0" deleteRows="0" sort="0" autoFilter="0" pivotTables="0"/>
  <mergeCells count="19">
    <mergeCell ref="D22:F22"/>
    <mergeCell ref="D6:F6"/>
    <mergeCell ref="E7:E8"/>
    <mergeCell ref="F7:F8"/>
    <mergeCell ref="D7:D8"/>
    <mergeCell ref="B6:C6"/>
    <mergeCell ref="A6:A8"/>
    <mergeCell ref="B7:B8"/>
    <mergeCell ref="C7:C8"/>
    <mergeCell ref="E21:F21"/>
    <mergeCell ref="L7:L8"/>
    <mergeCell ref="K7:K8"/>
    <mergeCell ref="J7:J8"/>
    <mergeCell ref="M7:M8"/>
    <mergeCell ref="H6:I6"/>
    <mergeCell ref="H7:H8"/>
    <mergeCell ref="I7:I8"/>
    <mergeCell ref="J6:N6"/>
    <mergeCell ref="N7:N8"/>
  </mergeCells>
  <phoneticPr fontId="0" type="noConversion"/>
  <pageMargins left="0.61" right="0.4" top="0.98" bottom="1" header="0.32" footer="0.5"/>
  <pageSetup scale="70" orientation="landscape" r:id="rId1"/>
  <headerFooter alignWithMargins="0"/>
  <ignoredErrors>
    <ignoredError sqref="B20:F20 C9 E20:F20 M1:M2 A2:A4 D22 E21 F21 M19:N19 B20:D21 D9:D17 A9:A21 G20:H20 M20 N20 I20 H19:I19 E19" unlockedFormula="1"/>
    <ignoredError sqref="D19" formula="1" unlockedFormula="1"/>
    <ignoredError sqref="E9:E18" formulaRange="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K18"/>
  <sheetViews>
    <sheetView zoomScale="70" zoomScaleNormal="70" workbookViewId="0">
      <selection activeCell="K25" sqref="K25"/>
    </sheetView>
  </sheetViews>
  <sheetFormatPr defaultColWidth="9.28515625" defaultRowHeight="12.75" x14ac:dyDescent="0.2"/>
  <cols>
    <col min="1" max="1" width="12.42578125" style="26" customWidth="1"/>
    <col min="2" max="2" width="37.5703125" style="26" customWidth="1"/>
    <col min="3" max="3" width="18.42578125" style="26" customWidth="1"/>
    <col min="4" max="4" width="17.85546875" style="26" customWidth="1"/>
    <col min="5" max="18" width="10.42578125" style="26" customWidth="1"/>
    <col min="19" max="19" width="11.42578125" style="27" customWidth="1"/>
    <col min="20" max="20" width="10.42578125" style="26" customWidth="1"/>
    <col min="21" max="24" width="11.42578125" style="27" customWidth="1"/>
    <col min="25" max="25" width="10.42578125" style="26" customWidth="1"/>
    <col min="26" max="28" width="11.42578125" style="27" customWidth="1"/>
    <col min="29" max="219" width="9.28515625" style="27"/>
    <col min="220" max="16384" width="9.28515625" style="26"/>
  </cols>
  <sheetData>
    <row r="1" spans="1:219" s="99" customFormat="1" ht="24" customHeight="1" x14ac:dyDescent="0.2">
      <c r="A1" s="348" t="s">
        <v>256</v>
      </c>
      <c r="B1" s="531"/>
      <c r="C1" s="531"/>
      <c r="D1" s="530"/>
      <c r="E1" s="350"/>
      <c r="F1" s="565"/>
      <c r="G1" s="565" t="s">
        <v>245</v>
      </c>
      <c r="H1" s="1030" t="str">
        <f>'SCC List'!A2</f>
        <v>(Rev.26, January 2025)</v>
      </c>
      <c r="I1" s="1030"/>
      <c r="J1" s="232"/>
      <c r="K1" s="232"/>
      <c r="L1" s="233"/>
      <c r="M1" s="228"/>
      <c r="N1" s="233"/>
      <c r="O1" s="232"/>
      <c r="P1" s="232"/>
      <c r="Q1" s="233"/>
      <c r="R1" s="228"/>
      <c r="S1" s="234"/>
      <c r="T1" s="228"/>
      <c r="U1" s="234"/>
      <c r="V1" s="234"/>
      <c r="W1" s="234"/>
      <c r="X1" s="234"/>
      <c r="Y1" s="228"/>
      <c r="Z1" s="234"/>
      <c r="AA1" s="234"/>
      <c r="AB1" s="234"/>
      <c r="AC1" s="234"/>
      <c r="AD1" s="234"/>
      <c r="AE1" s="234"/>
      <c r="AF1" s="234"/>
      <c r="AG1" s="234"/>
      <c r="AH1" s="234"/>
    </row>
    <row r="2" spans="1:219" s="57" customFormat="1" ht="24" customHeight="1" x14ac:dyDescent="0.2">
      <c r="A2" s="566" t="str">
        <f>'Build Main'!A2</f>
        <v xml:space="preserve">Insert Project Sponsor's Name here </v>
      </c>
      <c r="B2" s="396"/>
      <c r="C2" s="396"/>
      <c r="D2" s="535"/>
      <c r="E2" s="567" t="s">
        <v>53</v>
      </c>
      <c r="F2" s="399">
        <f ca="1">'Build Main'!O2</f>
        <v>45671.660289814812</v>
      </c>
      <c r="G2" s="568"/>
      <c r="H2" s="235"/>
      <c r="I2" s="235"/>
      <c r="J2" s="235"/>
      <c r="K2" s="235"/>
      <c r="L2" s="235"/>
      <c r="M2" s="209"/>
      <c r="N2" s="210"/>
      <c r="O2" s="235"/>
      <c r="P2" s="235"/>
      <c r="Q2" s="235"/>
      <c r="R2" s="209"/>
      <c r="S2" s="210"/>
      <c r="T2" s="209"/>
      <c r="U2" s="210"/>
      <c r="V2" s="230"/>
      <c r="W2" s="210"/>
      <c r="X2" s="210"/>
      <c r="Y2" s="209"/>
      <c r="Z2" s="210"/>
      <c r="AA2" s="230"/>
      <c r="AB2" s="210"/>
      <c r="AC2" s="230"/>
      <c r="AD2" s="230"/>
      <c r="AE2" s="230"/>
      <c r="AF2" s="230"/>
      <c r="AG2" s="230"/>
      <c r="AH2" s="230"/>
    </row>
    <row r="3" spans="1:219" s="57" customFormat="1" ht="24" customHeight="1" x14ac:dyDescent="0.2">
      <c r="A3" s="566" t="str">
        <f>'Build Main'!A3</f>
        <v>Insert Project Name and Location</v>
      </c>
      <c r="B3" s="396"/>
      <c r="C3" s="396"/>
      <c r="D3" s="401"/>
      <c r="E3" s="568"/>
      <c r="F3" s="568"/>
      <c r="G3" s="568"/>
      <c r="H3" s="235"/>
      <c r="I3" s="235"/>
      <c r="J3" s="235"/>
      <c r="K3" s="235"/>
      <c r="L3" s="235"/>
      <c r="M3" s="209"/>
      <c r="N3" s="209"/>
      <c r="O3" s="235"/>
      <c r="P3" s="235"/>
      <c r="Q3" s="235"/>
      <c r="R3" s="209"/>
      <c r="S3" s="209"/>
      <c r="T3" s="209"/>
      <c r="U3" s="209"/>
      <c r="V3" s="209"/>
      <c r="W3" s="209"/>
      <c r="X3" s="209"/>
      <c r="Y3" s="209"/>
      <c r="Z3" s="209"/>
      <c r="AA3" s="209"/>
      <c r="AB3" s="209"/>
      <c r="AC3" s="209"/>
      <c r="AD3" s="209"/>
      <c r="AE3" s="209"/>
      <c r="AF3" s="209"/>
      <c r="AG3" s="209"/>
      <c r="AH3" s="209"/>
    </row>
    <row r="4" spans="1:219" s="57" customFormat="1" ht="24" customHeight="1" x14ac:dyDescent="0.2">
      <c r="A4" s="569" t="str">
        <f>'Build Main'!A4</f>
        <v xml:space="preserve">Insert Current Phase (e.g. Applic. for FFGA, Construction, Rev Ops) </v>
      </c>
      <c r="B4" s="405"/>
      <c r="C4" s="405"/>
      <c r="D4" s="540"/>
      <c r="E4" s="570"/>
      <c r="F4" s="570"/>
      <c r="G4" s="570"/>
      <c r="H4" s="157"/>
      <c r="I4" s="157"/>
      <c r="J4" s="157"/>
      <c r="K4" s="157"/>
      <c r="L4" s="157"/>
      <c r="M4" s="158"/>
      <c r="N4" s="158"/>
      <c r="O4" s="157"/>
      <c r="P4" s="157"/>
      <c r="Q4" s="157"/>
      <c r="R4" s="158"/>
      <c r="S4" s="158"/>
      <c r="T4" s="158"/>
      <c r="U4" s="158"/>
      <c r="V4" s="158"/>
      <c r="W4" s="158"/>
      <c r="X4" s="158"/>
      <c r="Y4" s="158"/>
      <c r="Z4" s="158"/>
      <c r="AA4" s="158"/>
      <c r="AB4" s="158"/>
      <c r="AC4" s="158"/>
      <c r="AD4" s="158"/>
      <c r="AE4" s="158"/>
      <c r="AF4" s="158"/>
      <c r="AG4" s="158"/>
      <c r="AH4" s="158"/>
    </row>
    <row r="5" spans="1:219" s="83" customFormat="1" ht="6" customHeight="1" x14ac:dyDescent="0.2">
      <c r="A5" s="154"/>
      <c r="B5" s="155"/>
      <c r="C5" s="155"/>
      <c r="D5" s="156"/>
      <c r="E5" s="157"/>
      <c r="F5" s="157"/>
      <c r="G5" s="157"/>
      <c r="H5" s="157"/>
      <c r="I5" s="157"/>
      <c r="J5" s="157"/>
      <c r="K5" s="157"/>
      <c r="L5" s="157"/>
      <c r="M5" s="158"/>
      <c r="N5" s="158"/>
      <c r="O5" s="157"/>
      <c r="P5" s="157"/>
      <c r="Q5" s="157"/>
      <c r="R5" s="158"/>
      <c r="S5" s="158"/>
      <c r="T5" s="158"/>
      <c r="U5" s="158"/>
      <c r="V5" s="158"/>
      <c r="W5" s="159"/>
      <c r="X5" s="158"/>
      <c r="Y5" s="158"/>
      <c r="Z5" s="158"/>
      <c r="AA5" s="158"/>
      <c r="AB5" s="158"/>
      <c r="AC5" s="158"/>
      <c r="AD5" s="158"/>
      <c r="AE5" s="158"/>
      <c r="AF5" s="158"/>
      <c r="AG5" s="158"/>
      <c r="AH5" s="158"/>
      <c r="AI5" s="571"/>
      <c r="AJ5" s="859"/>
      <c r="AK5" s="859"/>
      <c r="AL5" s="859"/>
      <c r="AM5" s="859"/>
      <c r="AN5" s="859"/>
    </row>
    <row r="6" spans="1:219" s="35" customFormat="1" ht="31.5" customHeight="1" x14ac:dyDescent="0.2">
      <c r="A6" s="1028"/>
      <c r="B6" s="1029"/>
      <c r="C6" s="873" t="s">
        <v>283</v>
      </c>
      <c r="D6" s="773" t="s">
        <v>291</v>
      </c>
      <c r="E6" s="774">
        <v>2012</v>
      </c>
      <c r="F6" s="774">
        <f>E6+1</f>
        <v>2013</v>
      </c>
      <c r="G6" s="774">
        <f t="shared" ref="G6:AI6" si="0">F6+1</f>
        <v>2014</v>
      </c>
      <c r="H6" s="774">
        <f t="shared" si="0"/>
        <v>2015</v>
      </c>
      <c r="I6" s="774">
        <f t="shared" si="0"/>
        <v>2016</v>
      </c>
      <c r="J6" s="774">
        <f t="shared" si="0"/>
        <v>2017</v>
      </c>
      <c r="K6" s="774">
        <f t="shared" si="0"/>
        <v>2018</v>
      </c>
      <c r="L6" s="774">
        <f t="shared" si="0"/>
        <v>2019</v>
      </c>
      <c r="M6" s="774">
        <f t="shared" si="0"/>
        <v>2020</v>
      </c>
      <c r="N6" s="774">
        <f t="shared" si="0"/>
        <v>2021</v>
      </c>
      <c r="O6" s="774">
        <f t="shared" si="0"/>
        <v>2022</v>
      </c>
      <c r="P6" s="774">
        <f t="shared" si="0"/>
        <v>2023</v>
      </c>
      <c r="Q6" s="774">
        <f t="shared" si="0"/>
        <v>2024</v>
      </c>
      <c r="R6" s="774">
        <f t="shared" si="0"/>
        <v>2025</v>
      </c>
      <c r="S6" s="774">
        <f t="shared" si="0"/>
        <v>2026</v>
      </c>
      <c r="T6" s="774">
        <f t="shared" si="0"/>
        <v>2027</v>
      </c>
      <c r="U6" s="774">
        <f t="shared" si="0"/>
        <v>2028</v>
      </c>
      <c r="V6" s="774">
        <f t="shared" si="0"/>
        <v>2029</v>
      </c>
      <c r="W6" s="774">
        <f t="shared" si="0"/>
        <v>2030</v>
      </c>
      <c r="X6" s="774">
        <f t="shared" si="0"/>
        <v>2031</v>
      </c>
      <c r="Y6" s="774">
        <f t="shared" si="0"/>
        <v>2032</v>
      </c>
      <c r="Z6" s="774">
        <f t="shared" si="0"/>
        <v>2033</v>
      </c>
      <c r="AA6" s="774">
        <f t="shared" si="0"/>
        <v>2034</v>
      </c>
      <c r="AB6" s="774">
        <f t="shared" si="0"/>
        <v>2035</v>
      </c>
      <c r="AC6" s="774">
        <f t="shared" si="0"/>
        <v>2036</v>
      </c>
      <c r="AD6" s="774">
        <f t="shared" si="0"/>
        <v>2037</v>
      </c>
      <c r="AE6" s="774">
        <f t="shared" si="0"/>
        <v>2038</v>
      </c>
      <c r="AF6" s="774">
        <f t="shared" si="0"/>
        <v>2039</v>
      </c>
      <c r="AG6" s="774">
        <f t="shared" si="0"/>
        <v>2040</v>
      </c>
      <c r="AH6" s="774">
        <f t="shared" si="0"/>
        <v>2041</v>
      </c>
      <c r="AI6" s="774">
        <f t="shared" si="0"/>
        <v>2042</v>
      </c>
      <c r="AJ6" s="774">
        <f t="shared" ref="AJ6" si="1">AI6+1</f>
        <v>2043</v>
      </c>
      <c r="AK6" s="774">
        <f t="shared" ref="AK6" si="2">AJ6+1</f>
        <v>2044</v>
      </c>
      <c r="AL6" s="774">
        <f t="shared" ref="AL6" si="3">AK6+1</f>
        <v>2045</v>
      </c>
      <c r="AM6" s="774">
        <f t="shared" ref="AM6" si="4">AL6+1</f>
        <v>2046</v>
      </c>
      <c r="AN6" s="774">
        <f t="shared" ref="AN6" si="5">AM6+1</f>
        <v>2047</v>
      </c>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row>
    <row r="7" spans="1:219" ht="21" customHeight="1" x14ac:dyDescent="0.2">
      <c r="A7" s="775" t="s">
        <v>236</v>
      </c>
      <c r="B7" s="872"/>
      <c r="C7" s="874"/>
      <c r="D7" s="776">
        <f>SUM(E7:AI7)</f>
        <v>0</v>
      </c>
      <c r="E7" s="192"/>
      <c r="F7" s="192"/>
      <c r="G7" s="192"/>
      <c r="H7" s="192"/>
      <c r="I7" s="192"/>
      <c r="J7" s="192"/>
      <c r="K7" s="192"/>
      <c r="L7" s="192"/>
      <c r="M7" s="192"/>
      <c r="N7" s="192"/>
      <c r="O7" s="192"/>
      <c r="P7" s="192"/>
      <c r="Q7" s="192"/>
      <c r="R7" s="192"/>
      <c r="S7" s="192"/>
      <c r="T7" s="192"/>
      <c r="U7" s="192"/>
      <c r="V7" s="192"/>
      <c r="W7" s="192"/>
      <c r="X7" s="192"/>
      <c r="Y7" s="192"/>
      <c r="Z7" s="192"/>
      <c r="AA7" s="236"/>
      <c r="AB7" s="192"/>
      <c r="AC7" s="236"/>
      <c r="AD7" s="236"/>
      <c r="AE7" s="236"/>
      <c r="AF7" s="236"/>
      <c r="AG7" s="236"/>
      <c r="AH7" s="236"/>
      <c r="AI7" s="572"/>
      <c r="AJ7" s="236"/>
      <c r="AK7" s="236"/>
      <c r="AL7" s="236"/>
      <c r="AM7" s="236"/>
      <c r="AN7" s="572"/>
    </row>
    <row r="8" spans="1:219" ht="21" customHeight="1" x14ac:dyDescent="0.2">
      <c r="A8" s="775" t="s">
        <v>187</v>
      </c>
      <c r="B8" s="872"/>
      <c r="C8" s="875"/>
      <c r="D8" s="776">
        <f>SUM(E8:AI8)</f>
        <v>0</v>
      </c>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572"/>
      <c r="AJ8" s="192"/>
      <c r="AK8" s="192"/>
      <c r="AL8" s="192"/>
      <c r="AM8" s="192"/>
      <c r="AN8" s="572"/>
    </row>
    <row r="9" spans="1:219" ht="21" customHeight="1" thickBot="1" x14ac:dyDescent="0.25">
      <c r="A9" s="775" t="s">
        <v>207</v>
      </c>
      <c r="B9" s="872"/>
      <c r="C9" s="875"/>
      <c r="D9" s="869">
        <f>SUM(E9:AI9)</f>
        <v>0</v>
      </c>
      <c r="E9" s="192"/>
      <c r="F9" s="192"/>
      <c r="G9" s="192"/>
      <c r="H9" s="192"/>
      <c r="I9" s="192"/>
      <c r="J9" s="192"/>
      <c r="K9" s="192"/>
      <c r="L9" s="192"/>
      <c r="M9" s="192"/>
      <c r="N9" s="192"/>
      <c r="O9" s="192"/>
      <c r="P9" s="192"/>
      <c r="Q9" s="192"/>
      <c r="R9" s="192"/>
      <c r="S9" s="192"/>
      <c r="T9" s="192"/>
      <c r="U9" s="192"/>
      <c r="V9" s="192"/>
      <c r="W9" s="192"/>
      <c r="X9" s="192"/>
      <c r="Y9" s="192"/>
      <c r="Z9" s="192"/>
      <c r="AA9" s="236"/>
      <c r="AB9" s="192"/>
      <c r="AC9" s="236"/>
      <c r="AD9" s="236"/>
      <c r="AE9" s="236"/>
      <c r="AF9" s="236"/>
      <c r="AG9" s="236"/>
      <c r="AH9" s="236"/>
      <c r="AI9" s="572"/>
      <c r="AJ9" s="236"/>
      <c r="AK9" s="236"/>
      <c r="AL9" s="236"/>
      <c r="AM9" s="236"/>
      <c r="AN9" s="572"/>
    </row>
    <row r="10" spans="1:219" s="35" customFormat="1" ht="26.25" customHeight="1" thickBot="1" x14ac:dyDescent="0.25">
      <c r="A10" s="1026" t="str">
        <f>Inflation!A18</f>
        <v>Total Project Cost (10 - 100)</v>
      </c>
      <c r="B10" s="1027"/>
      <c r="C10" s="871">
        <f>Inflation!C34</f>
        <v>0</v>
      </c>
      <c r="D10" s="870">
        <f>SUM(E10:AI10)</f>
        <v>0</v>
      </c>
      <c r="E10" s="868">
        <f t="shared" ref="E10:W10" si="6">SUM(E7:E9)</f>
        <v>0</v>
      </c>
      <c r="F10" s="777">
        <f t="shared" si="6"/>
        <v>0</v>
      </c>
      <c r="G10" s="777">
        <f t="shared" si="6"/>
        <v>0</v>
      </c>
      <c r="H10" s="777">
        <f t="shared" si="6"/>
        <v>0</v>
      </c>
      <c r="I10" s="777">
        <f t="shared" si="6"/>
        <v>0</v>
      </c>
      <c r="J10" s="777">
        <f t="shared" si="6"/>
        <v>0</v>
      </c>
      <c r="K10" s="777">
        <f t="shared" si="6"/>
        <v>0</v>
      </c>
      <c r="L10" s="777">
        <f t="shared" si="6"/>
        <v>0</v>
      </c>
      <c r="M10" s="777">
        <f t="shared" si="6"/>
        <v>0</v>
      </c>
      <c r="N10" s="777">
        <f t="shared" si="6"/>
        <v>0</v>
      </c>
      <c r="O10" s="777">
        <f t="shared" si="6"/>
        <v>0</v>
      </c>
      <c r="P10" s="777">
        <f t="shared" si="6"/>
        <v>0</v>
      </c>
      <c r="Q10" s="777">
        <f t="shared" si="6"/>
        <v>0</v>
      </c>
      <c r="R10" s="777">
        <f t="shared" si="6"/>
        <v>0</v>
      </c>
      <c r="S10" s="777">
        <f t="shared" si="6"/>
        <v>0</v>
      </c>
      <c r="T10" s="777">
        <f t="shared" si="6"/>
        <v>0</v>
      </c>
      <c r="U10" s="777">
        <f t="shared" si="6"/>
        <v>0</v>
      </c>
      <c r="V10" s="778">
        <f t="shared" si="6"/>
        <v>0</v>
      </c>
      <c r="W10" s="778">
        <f t="shared" si="6"/>
        <v>0</v>
      </c>
      <c r="X10" s="778">
        <f t="shared" ref="X10:AI10" si="7">SUM(X7:X9)</f>
        <v>0</v>
      </c>
      <c r="Y10" s="778">
        <f t="shared" si="7"/>
        <v>0</v>
      </c>
      <c r="Z10" s="778">
        <f t="shared" si="7"/>
        <v>0</v>
      </c>
      <c r="AA10" s="778">
        <f t="shared" si="7"/>
        <v>0</v>
      </c>
      <c r="AB10" s="778">
        <f t="shared" si="7"/>
        <v>0</v>
      </c>
      <c r="AC10" s="778">
        <f t="shared" si="7"/>
        <v>0</v>
      </c>
      <c r="AD10" s="778">
        <f t="shared" si="7"/>
        <v>0</v>
      </c>
      <c r="AE10" s="778">
        <f t="shared" si="7"/>
        <v>0</v>
      </c>
      <c r="AF10" s="778">
        <f t="shared" si="7"/>
        <v>0</v>
      </c>
      <c r="AG10" s="778">
        <f t="shared" si="7"/>
        <v>0</v>
      </c>
      <c r="AH10" s="778">
        <f t="shared" si="7"/>
        <v>0</v>
      </c>
      <c r="AI10" s="778">
        <f t="shared" si="7"/>
        <v>0</v>
      </c>
      <c r="AJ10" s="778">
        <f t="shared" ref="AJ10:AN10" si="8">SUM(AJ7:AJ9)</f>
        <v>0</v>
      </c>
      <c r="AK10" s="778">
        <f t="shared" si="8"/>
        <v>0</v>
      </c>
      <c r="AL10" s="778">
        <f t="shared" si="8"/>
        <v>0</v>
      </c>
      <c r="AM10" s="778">
        <f t="shared" si="8"/>
        <v>0</v>
      </c>
      <c r="AN10" s="778">
        <f t="shared" si="8"/>
        <v>0</v>
      </c>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row>
    <row r="11" spans="1:219" s="35" customFormat="1" ht="15.75" customHeight="1" x14ac:dyDescent="0.2">
      <c r="A11" s="57"/>
      <c r="B11" s="83"/>
      <c r="C11" s="83"/>
      <c r="D11" s="705"/>
      <c r="E11" s="26"/>
      <c r="F11" s="26"/>
      <c r="G11" s="26"/>
      <c r="H11" s="26"/>
      <c r="I11" s="26"/>
      <c r="J11" s="26"/>
      <c r="K11" s="26"/>
      <c r="L11" s="26"/>
      <c r="O11" s="26"/>
      <c r="P11" s="26"/>
      <c r="Q11" s="26"/>
      <c r="S11" s="57"/>
      <c r="U11" s="57"/>
      <c r="V11" s="57"/>
      <c r="W11" s="57"/>
      <c r="X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row>
    <row r="12" spans="1:219" x14ac:dyDescent="0.2">
      <c r="A12" s="69"/>
      <c r="B12" s="69"/>
      <c r="C12" s="69"/>
      <c r="D12" s="714"/>
    </row>
    <row r="13" spans="1:219" x14ac:dyDescent="0.2">
      <c r="D13" s="713"/>
    </row>
    <row r="14" spans="1:219" x14ac:dyDescent="0.2">
      <c r="D14" s="713"/>
    </row>
    <row r="15" spans="1:219" x14ac:dyDescent="0.2">
      <c r="D15" s="713"/>
    </row>
    <row r="16" spans="1:219" x14ac:dyDescent="0.2">
      <c r="O16" s="104"/>
    </row>
    <row r="17" spans="14:15" x14ac:dyDescent="0.2">
      <c r="O17" s="104"/>
    </row>
    <row r="18" spans="14:15" x14ac:dyDescent="0.2">
      <c r="N18" s="104"/>
    </row>
  </sheetData>
  <sheetProtection algorithmName="SHA-512" hashValue="RYum/ydnCN22boBad+osb8rd8mU4m7zTP2KuZ3oGe2CsZuAfGtSlEASXdGMOdRetQgnIU0c0NtddjEkTGXT3oA==" saltValue="58SAwFpif1vHJobgcpKkIA==" spinCount="100000" sheet="1" formatCells="0" formatColumns="0" formatRows="0" insertColumns="0" insertRows="0" insertHyperlinks="0" deleteColumns="0" deleteRows="0" sort="0" autoFilter="0" pivotTables="0"/>
  <mergeCells count="3">
    <mergeCell ref="A10:B10"/>
    <mergeCell ref="A6:B6"/>
    <mergeCell ref="H1:I1"/>
  </mergeCells>
  <phoneticPr fontId="0" type="noConversion"/>
  <pageMargins left="0.5" right="0.46" top="0.98" bottom="1" header="0.32" footer="0.5"/>
  <pageSetup scale="75" fitToWidth="2" orientation="landscape" r:id="rId1"/>
  <headerFooter alignWithMargins="0"/>
  <colBreaks count="1" manualBreakCount="1">
    <brk id="11" max="10" man="1"/>
  </colBreaks>
  <ignoredErrors>
    <ignoredError sqref="A2:D2 A2:A4 B10 A10 J10:O10 I10 B9 P10:W10 E10 B1:D1 B7"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BK1727"/>
  <sheetViews>
    <sheetView workbookViewId="0">
      <selection activeCell="E10" sqref="E10"/>
    </sheetView>
  </sheetViews>
  <sheetFormatPr defaultColWidth="9.28515625" defaultRowHeight="12.75" x14ac:dyDescent="0.2"/>
  <cols>
    <col min="1" max="1" width="10.42578125" style="77" customWidth="1"/>
    <col min="2" max="2" width="54.28515625" style="779" customWidth="1"/>
    <col min="3" max="3" width="15.42578125" style="95" customWidth="1"/>
    <col min="4" max="16384" width="9.28515625" style="779"/>
  </cols>
  <sheetData>
    <row r="1" spans="1:3" ht="30" customHeight="1" x14ac:dyDescent="0.2">
      <c r="A1" s="573" t="s">
        <v>284</v>
      </c>
      <c r="B1" s="574"/>
      <c r="C1" s="575"/>
    </row>
    <row r="2" spans="1:3" ht="50.25" customHeight="1" x14ac:dyDescent="0.2">
      <c r="A2" s="780" t="s">
        <v>183</v>
      </c>
      <c r="B2" s="781"/>
      <c r="C2" s="782" t="s">
        <v>268</v>
      </c>
    </row>
    <row r="3" spans="1:3" s="90" customFormat="1" ht="15" customHeight="1" x14ac:dyDescent="0.2">
      <c r="A3" s="783" t="str">
        <f>'SCC List'!A3:B3</f>
        <v>10 GUIDEWAY &amp; TRACK ELEMENTS (route miles)</v>
      </c>
      <c r="B3" s="784"/>
      <c r="C3" s="785">
        <f>'Build Main'!O7</f>
        <v>0</v>
      </c>
    </row>
    <row r="4" spans="1:3" s="91" customFormat="1" ht="15" customHeight="1" x14ac:dyDescent="0.2">
      <c r="A4" s="786">
        <f>'SCC List'!A4:B4</f>
        <v>10.01</v>
      </c>
      <c r="B4" s="787" t="str">
        <f>'SCC List'!B4</f>
        <v>Guideway: At-grade exclusive right-of-way</v>
      </c>
      <c r="C4" s="785" t="e">
        <f>'Build Main'!O8</f>
        <v>#DIV/0!</v>
      </c>
    </row>
    <row r="5" spans="1:3" s="91" customFormat="1" ht="15" customHeight="1" x14ac:dyDescent="0.2">
      <c r="A5" s="786" t="str">
        <f>'SCC List'!A5:B5</f>
        <v>10.02</v>
      </c>
      <c r="B5" s="787" t="str">
        <f>'SCC List'!B5</f>
        <v>Guideway: At-grade semi-exclusive (allows cross-traffic)</v>
      </c>
      <c r="C5" s="785" t="e">
        <f>'Build Main'!O9</f>
        <v>#DIV/0!</v>
      </c>
    </row>
    <row r="6" spans="1:3" s="91" customFormat="1" ht="15" customHeight="1" x14ac:dyDescent="0.2">
      <c r="A6" s="786">
        <f>'SCC List'!A6:B6</f>
        <v>10.029999999999999</v>
      </c>
      <c r="B6" s="787" t="str">
        <f>'SCC List'!B6</f>
        <v>Guideway: At-grade in mixed traffic</v>
      </c>
      <c r="C6" s="785" t="e">
        <f>'Build Main'!O10</f>
        <v>#DIV/0!</v>
      </c>
    </row>
    <row r="7" spans="1:3" s="91" customFormat="1" ht="15" customHeight="1" x14ac:dyDescent="0.2">
      <c r="A7" s="786">
        <f>'SCC List'!A7:B7</f>
        <v>10.039999999999999</v>
      </c>
      <c r="B7" s="787" t="str">
        <f>'SCC List'!B7</f>
        <v>Guideway: Aerial structure</v>
      </c>
      <c r="C7" s="785" t="e">
        <f>'Build Main'!O11</f>
        <v>#DIV/0!</v>
      </c>
    </row>
    <row r="8" spans="1:3" s="91" customFormat="1" ht="15" customHeight="1" x14ac:dyDescent="0.2">
      <c r="A8" s="786">
        <f>'SCC List'!A8:B8</f>
        <v>10.050000000000001</v>
      </c>
      <c r="B8" s="787" t="str">
        <f>'SCC List'!B8</f>
        <v>Guideway: Built-up fill</v>
      </c>
      <c r="C8" s="785" t="e">
        <f>'Build Main'!O12</f>
        <v>#DIV/0!</v>
      </c>
    </row>
    <row r="9" spans="1:3" s="91" customFormat="1" ht="15" customHeight="1" x14ac:dyDescent="0.2">
      <c r="A9" s="786">
        <f>'SCC List'!A9:B9</f>
        <v>10.06</v>
      </c>
      <c r="B9" s="787" t="str">
        <f>'SCC List'!B9</f>
        <v>Guideway: Underground cut &amp; cover</v>
      </c>
      <c r="C9" s="785" t="e">
        <f>'Build Main'!O13</f>
        <v>#DIV/0!</v>
      </c>
    </row>
    <row r="10" spans="1:3" s="91" customFormat="1" ht="15" customHeight="1" x14ac:dyDescent="0.2">
      <c r="A10" s="786">
        <f>'SCC List'!A10:B10</f>
        <v>10.07</v>
      </c>
      <c r="B10" s="787" t="str">
        <f>'SCC List'!B10</f>
        <v>Guideway: Underground tunnel</v>
      </c>
      <c r="C10" s="785" t="e">
        <f>'Build Main'!O14</f>
        <v>#DIV/0!</v>
      </c>
    </row>
    <row r="11" spans="1:3" s="91" customFormat="1" ht="15" customHeight="1" x14ac:dyDescent="0.2">
      <c r="A11" s="786">
        <f>'SCC List'!A11:B11</f>
        <v>10.08</v>
      </c>
      <c r="B11" s="787" t="str">
        <f>'SCC List'!B11</f>
        <v>Guideway: Retained cut or fill</v>
      </c>
      <c r="C11" s="785" t="e">
        <f>'Build Main'!O15</f>
        <v>#DIV/0!</v>
      </c>
    </row>
    <row r="12" spans="1:3" s="91" customFormat="1" ht="15" customHeight="1" x14ac:dyDescent="0.2">
      <c r="A12" s="786">
        <f>'SCC List'!A12:B12</f>
        <v>10.09</v>
      </c>
      <c r="B12" s="787" t="str">
        <f>'SCC List'!B12</f>
        <v>Track:  Direct fixation</v>
      </c>
      <c r="C12" s="785" t="e">
        <f>'Build Main'!O16</f>
        <v>#DIV/0!</v>
      </c>
    </row>
    <row r="13" spans="1:3" s="91" customFormat="1" ht="15" customHeight="1" x14ac:dyDescent="0.2">
      <c r="A13" s="786">
        <f>'SCC List'!A13:B13</f>
        <v>10.1</v>
      </c>
      <c r="B13" s="787" t="str">
        <f>'SCC List'!B13</f>
        <v>Track:  Embedded</v>
      </c>
      <c r="C13" s="785" t="e">
        <f>'Build Main'!O17</f>
        <v>#DIV/0!</v>
      </c>
    </row>
    <row r="14" spans="1:3" s="91" customFormat="1" ht="15" customHeight="1" x14ac:dyDescent="0.2">
      <c r="A14" s="786">
        <f>'SCC List'!A14:B14</f>
        <v>10.11</v>
      </c>
      <c r="B14" s="787" t="str">
        <f>'SCC List'!B14</f>
        <v>Track:  Ballasted</v>
      </c>
      <c r="C14" s="785" t="e">
        <f>'Build Main'!O18</f>
        <v>#DIV/0!</v>
      </c>
    </row>
    <row r="15" spans="1:3" s="91" customFormat="1" ht="15" customHeight="1" x14ac:dyDescent="0.2">
      <c r="A15" s="786">
        <f>'SCC List'!A15:B15</f>
        <v>10.119999999999999</v>
      </c>
      <c r="B15" s="787" t="str">
        <f>'SCC List'!B15</f>
        <v>Track:  Special (switches, turnouts)</v>
      </c>
      <c r="C15" s="785" t="e">
        <f>'Build Main'!O19</f>
        <v>#DIV/0!</v>
      </c>
    </row>
    <row r="16" spans="1:3" s="91" customFormat="1" ht="15" customHeight="1" x14ac:dyDescent="0.2">
      <c r="A16" s="786">
        <f>'SCC List'!A16:B16</f>
        <v>10.130000000000001</v>
      </c>
      <c r="B16" s="787" t="str">
        <f>'SCC List'!B16</f>
        <v>Track:  Vibration and noise dampening</v>
      </c>
      <c r="C16" s="785" t="e">
        <f>'Build Main'!O20</f>
        <v>#DIV/0!</v>
      </c>
    </row>
    <row r="17" spans="1:3" s="90" customFormat="1" ht="15" customHeight="1" x14ac:dyDescent="0.2">
      <c r="A17" s="783" t="str">
        <f>'SCC List'!A17:B17</f>
        <v>20 STATIONS, STOPS, TERMINALS, INTERMODAL (number)</v>
      </c>
      <c r="B17" s="784"/>
      <c r="C17" s="785">
        <f>'Build Main'!O21</f>
        <v>0</v>
      </c>
    </row>
    <row r="18" spans="1:3" s="91" customFormat="1" ht="15" customHeight="1" x14ac:dyDescent="0.2">
      <c r="A18" s="788">
        <f>'SCC List'!A18</f>
        <v>20.010000000000002</v>
      </c>
      <c r="B18" s="789" t="str">
        <f>'SCC List'!B18</f>
        <v>At-grade station, stop, shelter, mall, terminal, platform</v>
      </c>
      <c r="C18" s="785" t="e">
        <f>'Build Main'!O22</f>
        <v>#DIV/0!</v>
      </c>
    </row>
    <row r="19" spans="1:3" s="91" customFormat="1" ht="15" customHeight="1" x14ac:dyDescent="0.2">
      <c r="A19" s="788">
        <f>'SCC List'!A19</f>
        <v>20.02</v>
      </c>
      <c r="B19" s="789" t="str">
        <f>'SCC List'!B19</f>
        <v>Aerial station, stop, shelter, mall, terminal, platform</v>
      </c>
      <c r="C19" s="785" t="e">
        <f>'Build Main'!O23</f>
        <v>#DIV/0!</v>
      </c>
    </row>
    <row r="20" spans="1:3" s="91" customFormat="1" ht="15" customHeight="1" x14ac:dyDescent="0.2">
      <c r="A20" s="788">
        <f>'SCC List'!A20</f>
        <v>20.03</v>
      </c>
      <c r="B20" s="789" t="str">
        <f>'SCC List'!B20</f>
        <v xml:space="preserve">Underground station, stop, shelter, mall, terminal, platform </v>
      </c>
      <c r="C20" s="785" t="e">
        <f>'Build Main'!O24</f>
        <v>#DIV/0!</v>
      </c>
    </row>
    <row r="21" spans="1:3" s="91" customFormat="1" ht="15" customHeight="1" x14ac:dyDescent="0.2">
      <c r="A21" s="788">
        <f>'SCC List'!A21</f>
        <v>20.04</v>
      </c>
      <c r="B21" s="789" t="str">
        <f>'SCC List'!B21</f>
        <v xml:space="preserve">Other stations, landings, terminals:  Intermodal, ferry, trolley, etc. </v>
      </c>
      <c r="C21" s="785" t="e">
        <f>'Build Main'!O25</f>
        <v>#DIV/0!</v>
      </c>
    </row>
    <row r="22" spans="1:3" s="91" customFormat="1" ht="15" customHeight="1" x14ac:dyDescent="0.2">
      <c r="A22" s="788">
        <f>'SCC List'!A22</f>
        <v>20.05</v>
      </c>
      <c r="B22" s="789" t="str">
        <f>'SCC List'!B22</f>
        <v xml:space="preserve">Joint development </v>
      </c>
      <c r="C22" s="785" t="e">
        <f>'Build Main'!O26</f>
        <v>#DIV/0!</v>
      </c>
    </row>
    <row r="23" spans="1:3" s="91" customFormat="1" ht="15" customHeight="1" x14ac:dyDescent="0.2">
      <c r="A23" s="788">
        <f>'SCC List'!A23</f>
        <v>20.059999999999999</v>
      </c>
      <c r="B23" s="789" t="str">
        <f>'SCC List'!B23</f>
        <v>Automobile parking multi-story structure</v>
      </c>
      <c r="C23" s="785" t="e">
        <f>'Build Main'!O27</f>
        <v>#DIV/0!</v>
      </c>
    </row>
    <row r="24" spans="1:3" s="91" customFormat="1" ht="15" customHeight="1" x14ac:dyDescent="0.2">
      <c r="A24" s="788">
        <f>'SCC List'!A24</f>
        <v>20.07</v>
      </c>
      <c r="B24" s="789" t="str">
        <f>'SCC List'!B24</f>
        <v>Elevators, escalators</v>
      </c>
      <c r="C24" s="785" t="e">
        <f>'Build Main'!O28</f>
        <v>#DIV/0!</v>
      </c>
    </row>
    <row r="25" spans="1:3" s="90" customFormat="1" ht="15" customHeight="1" x14ac:dyDescent="0.2">
      <c r="A25" s="783" t="str">
        <f>'SCC List'!A25</f>
        <v>30 SUPPORT FACILITIES: YARDS, SHOPS, ADMIN. BLDGS</v>
      </c>
      <c r="B25" s="784"/>
      <c r="C25" s="785">
        <f>'Build Main'!O29</f>
        <v>0</v>
      </c>
    </row>
    <row r="26" spans="1:3" s="91" customFormat="1" ht="15" customHeight="1" x14ac:dyDescent="0.2">
      <c r="A26" s="788">
        <f>'SCC List'!A26</f>
        <v>30.01</v>
      </c>
      <c r="B26" s="789" t="str">
        <f>'SCC List'!B26</f>
        <v>Administration Building:  Office, sales, storage, revenue counting</v>
      </c>
      <c r="C26" s="785" t="e">
        <f>'Build Main'!O30</f>
        <v>#DIV/0!</v>
      </c>
    </row>
    <row r="27" spans="1:3" s="91" customFormat="1" ht="15" customHeight="1" x14ac:dyDescent="0.2">
      <c r="A27" s="788">
        <f>'SCC List'!A27</f>
        <v>30.02</v>
      </c>
      <c r="B27" s="790" t="str">
        <f>'SCC List'!B27</f>
        <v xml:space="preserve">Light Maintenance Facility </v>
      </c>
      <c r="C27" s="785" t="e">
        <f>'Build Main'!O31</f>
        <v>#DIV/0!</v>
      </c>
    </row>
    <row r="28" spans="1:3" s="91" customFormat="1" ht="15" customHeight="1" x14ac:dyDescent="0.2">
      <c r="A28" s="788">
        <f>'SCC List'!A28</f>
        <v>30.03</v>
      </c>
      <c r="B28" s="790" t="str">
        <f>'SCC List'!B28</f>
        <v>Heavy Maintenance Facility</v>
      </c>
      <c r="C28" s="785" t="e">
        <f>'Build Main'!O32</f>
        <v>#DIV/0!</v>
      </c>
    </row>
    <row r="29" spans="1:3" s="91" customFormat="1" ht="15" customHeight="1" x14ac:dyDescent="0.2">
      <c r="A29" s="788">
        <f>'SCC List'!A29</f>
        <v>30.04</v>
      </c>
      <c r="B29" s="790" t="str">
        <f>'SCC List'!B29</f>
        <v>Storage or Maintenance of Way Building</v>
      </c>
      <c r="C29" s="785" t="e">
        <f>'Build Main'!O33</f>
        <v>#DIV/0!</v>
      </c>
    </row>
    <row r="30" spans="1:3" s="91" customFormat="1" ht="15" customHeight="1" x14ac:dyDescent="0.2">
      <c r="A30" s="788">
        <f>'SCC List'!A30</f>
        <v>30.05</v>
      </c>
      <c r="B30" s="790" t="str">
        <f>'SCC List'!B30</f>
        <v>Yard and Yard Track</v>
      </c>
      <c r="C30" s="785" t="e">
        <f>'Build Main'!O34</f>
        <v>#DIV/0!</v>
      </c>
    </row>
    <row r="31" spans="1:3" s="90" customFormat="1" ht="15" customHeight="1" x14ac:dyDescent="0.2">
      <c r="A31" s="783" t="str">
        <f>'SCC List'!A31</f>
        <v>40 SITEWORK &amp; SPECIAL CONDITIONS</v>
      </c>
      <c r="B31" s="791"/>
      <c r="C31" s="785">
        <f>'Build Main'!O35</f>
        <v>0</v>
      </c>
    </row>
    <row r="32" spans="1:3" s="91" customFormat="1" ht="15" customHeight="1" x14ac:dyDescent="0.2">
      <c r="A32" s="788">
        <f>'SCC List'!A32</f>
        <v>40.01</v>
      </c>
      <c r="B32" s="789" t="str">
        <f>'SCC List'!B32</f>
        <v>Demolition, Clearing, Earthwork</v>
      </c>
      <c r="C32" s="785" t="e">
        <f>'Build Main'!O36</f>
        <v>#DIV/0!</v>
      </c>
    </row>
    <row r="33" spans="1:3" s="91" customFormat="1" ht="15" customHeight="1" x14ac:dyDescent="0.2">
      <c r="A33" s="788">
        <f>'SCC List'!A33</f>
        <v>40.020000000000003</v>
      </c>
      <c r="B33" s="789" t="str">
        <f>'SCC List'!B33</f>
        <v>Site Utilities, Utility Relocation</v>
      </c>
      <c r="C33" s="785" t="e">
        <f>'Build Main'!O37</f>
        <v>#DIV/0!</v>
      </c>
    </row>
    <row r="34" spans="1:3" s="91" customFormat="1" ht="15" x14ac:dyDescent="0.2">
      <c r="A34" s="788">
        <f>'SCC List'!A34</f>
        <v>40.03</v>
      </c>
      <c r="B34" s="789" t="str">
        <f>'SCC List'!B34</f>
        <v>Haz. mat'l, contam'd soil removal/mitigation, ground water treatments</v>
      </c>
      <c r="C34" s="785" t="e">
        <f>'Build Main'!O38</f>
        <v>#DIV/0!</v>
      </c>
    </row>
    <row r="35" spans="1:3" s="91" customFormat="1" ht="12.75" customHeight="1" x14ac:dyDescent="0.2">
      <c r="A35" s="788">
        <f>'SCC List'!A35</f>
        <v>40.04</v>
      </c>
      <c r="B35" s="789" t="str">
        <f>'SCC List'!B35</f>
        <v>Environmental mitigation, e.g. wetlands, historic/archeologic, parks</v>
      </c>
      <c r="C35" s="785" t="e">
        <f>'Build Main'!O39</f>
        <v>#DIV/0!</v>
      </c>
    </row>
    <row r="36" spans="1:3" s="91" customFormat="1" ht="15" x14ac:dyDescent="0.2">
      <c r="A36" s="788">
        <f>'SCC List'!A36</f>
        <v>40.049999999999997</v>
      </c>
      <c r="B36" s="789" t="str">
        <f>'SCC List'!B36</f>
        <v>Site structures including retaining walls, sound walls</v>
      </c>
      <c r="C36" s="785" t="e">
        <f>'Build Main'!O40</f>
        <v>#DIV/0!</v>
      </c>
    </row>
    <row r="37" spans="1:3" s="91" customFormat="1" ht="12.75" customHeight="1" x14ac:dyDescent="0.2">
      <c r="A37" s="788">
        <f>'SCC List'!A37</f>
        <v>40.06</v>
      </c>
      <c r="B37" s="792" t="str">
        <f>'SCC List'!B37</f>
        <v>Pedestrian / bike access and accommodation, landscaping</v>
      </c>
      <c r="C37" s="785" t="e">
        <f>'Build Main'!O41</f>
        <v>#DIV/0!</v>
      </c>
    </row>
    <row r="38" spans="1:3" s="91" customFormat="1" ht="12.75" customHeight="1" x14ac:dyDescent="0.2">
      <c r="A38" s="788">
        <f>'SCC List'!A38</f>
        <v>40.07</v>
      </c>
      <c r="B38" s="792" t="str">
        <f>'SCC List'!B38</f>
        <v>Automobile, bus, van accessways including roads, parking lots</v>
      </c>
      <c r="C38" s="785" t="e">
        <f>'Build Main'!O42</f>
        <v>#DIV/0!</v>
      </c>
    </row>
    <row r="39" spans="1:3" s="91" customFormat="1" ht="15" x14ac:dyDescent="0.2">
      <c r="A39" s="788">
        <f>'SCC List'!A39</f>
        <v>40.08</v>
      </c>
      <c r="B39" s="789" t="str">
        <f>'SCC List'!B39</f>
        <v>Temporary Facilities and other indirect costs during construction</v>
      </c>
      <c r="C39" s="785" t="e">
        <f>'Build Main'!O43</f>
        <v>#DIV/0!</v>
      </c>
    </row>
    <row r="40" spans="1:3" s="90" customFormat="1" ht="15" customHeight="1" x14ac:dyDescent="0.2">
      <c r="A40" s="783" t="str">
        <f>'SCC List'!A40</f>
        <v>50  SYSTEMS</v>
      </c>
      <c r="B40" s="784"/>
      <c r="C40" s="785">
        <f>'Build Main'!O44</f>
        <v>0</v>
      </c>
    </row>
    <row r="41" spans="1:3" s="91" customFormat="1" ht="15" customHeight="1" x14ac:dyDescent="0.2">
      <c r="A41" s="788">
        <f>'SCC List'!A41</f>
        <v>50.01</v>
      </c>
      <c r="B41" s="789" t="str">
        <f>'SCC List'!B41</f>
        <v>Train control and signals</v>
      </c>
      <c r="C41" s="785" t="e">
        <f>'Build Main'!O45</f>
        <v>#DIV/0!</v>
      </c>
    </row>
    <row r="42" spans="1:3" s="91" customFormat="1" ht="15" customHeight="1" x14ac:dyDescent="0.2">
      <c r="A42" s="788">
        <f>'SCC List'!A42</f>
        <v>50.02</v>
      </c>
      <c r="B42" s="789" t="str">
        <f>'SCC List'!B42</f>
        <v>Traffic signals and crossing protection</v>
      </c>
      <c r="C42" s="785" t="e">
        <f>'Build Main'!O46</f>
        <v>#DIV/0!</v>
      </c>
    </row>
    <row r="43" spans="1:3" s="91" customFormat="1" ht="15" customHeight="1" x14ac:dyDescent="0.2">
      <c r="A43" s="788">
        <f>'SCC List'!A43</f>
        <v>50.03</v>
      </c>
      <c r="B43" s="789" t="str">
        <f>'SCC List'!B43</f>
        <v xml:space="preserve">Traction power supply:  substations </v>
      </c>
      <c r="C43" s="785" t="e">
        <f>'Build Main'!O47</f>
        <v>#DIV/0!</v>
      </c>
    </row>
    <row r="44" spans="1:3" s="91" customFormat="1" ht="15" customHeight="1" x14ac:dyDescent="0.2">
      <c r="A44" s="788">
        <f>'SCC List'!A44</f>
        <v>50.04</v>
      </c>
      <c r="B44" s="789" t="str">
        <f>'SCC List'!B44</f>
        <v>Traction power distribution:  catenary and third rail</v>
      </c>
      <c r="C44" s="785" t="e">
        <f>'Build Main'!O48</f>
        <v>#DIV/0!</v>
      </c>
    </row>
    <row r="45" spans="1:3" s="91" customFormat="1" ht="15" customHeight="1" x14ac:dyDescent="0.2">
      <c r="A45" s="788">
        <f>'SCC List'!A45</f>
        <v>50.05</v>
      </c>
      <c r="B45" s="789" t="str">
        <f>'SCC List'!B45</f>
        <v>Communications</v>
      </c>
      <c r="C45" s="785" t="e">
        <f>'Build Main'!O49</f>
        <v>#DIV/0!</v>
      </c>
    </row>
    <row r="46" spans="1:3" s="91" customFormat="1" ht="15" customHeight="1" x14ac:dyDescent="0.2">
      <c r="A46" s="788">
        <f>'SCC List'!A46</f>
        <v>50.06</v>
      </c>
      <c r="B46" s="789" t="str">
        <f>'SCC List'!B46</f>
        <v>Fare collection system and equipment</v>
      </c>
      <c r="C46" s="785" t="e">
        <f>'Build Main'!O50</f>
        <v>#DIV/0!</v>
      </c>
    </row>
    <row r="47" spans="1:3" s="91" customFormat="1" ht="15" customHeight="1" x14ac:dyDescent="0.2">
      <c r="A47" s="788">
        <f>'SCC List'!A47</f>
        <v>50.07</v>
      </c>
      <c r="B47" s="789" t="str">
        <f>'SCC List'!B47</f>
        <v>Central Control</v>
      </c>
      <c r="C47" s="785" t="e">
        <f>'Build Main'!O51</f>
        <v>#DIV/0!</v>
      </c>
    </row>
    <row r="48" spans="1:3" s="91" customFormat="1" ht="15" customHeight="1" x14ac:dyDescent="0.2">
      <c r="A48" s="793" t="str">
        <f>'Build Main'!A52:B52</f>
        <v>Construction Subtotal (10 - 50)</v>
      </c>
      <c r="B48" s="791"/>
      <c r="C48" s="785">
        <f>'Build Main'!O52</f>
        <v>0</v>
      </c>
    </row>
    <row r="49" spans="1:3" s="90" customFormat="1" ht="15" x14ac:dyDescent="0.2">
      <c r="A49" s="783" t="str">
        <f>'SCC List'!A48:B48</f>
        <v>60 ROW, LAND, EXISTING IMPROVEMENTS</v>
      </c>
      <c r="B49" s="791"/>
      <c r="C49" s="785">
        <f>'Build Main'!O53</f>
        <v>0</v>
      </c>
    </row>
    <row r="50" spans="1:3" s="91" customFormat="1" ht="15" x14ac:dyDescent="0.2">
      <c r="A50" s="788">
        <f>'SCC List'!A49</f>
        <v>60.01</v>
      </c>
      <c r="B50" s="789" t="str">
        <f>'SCC List'!B49</f>
        <v xml:space="preserve">Purchase or lease of real estate  </v>
      </c>
      <c r="C50" s="785" t="e">
        <f>'Build Main'!O54</f>
        <v>#DIV/0!</v>
      </c>
    </row>
    <row r="51" spans="1:3" s="91" customFormat="1" ht="15" x14ac:dyDescent="0.2">
      <c r="A51" s="788">
        <f>'SCC List'!A50</f>
        <v>60.02</v>
      </c>
      <c r="B51" s="789" t="str">
        <f>'SCC List'!B50</f>
        <v>Relocation of existing households and businesses</v>
      </c>
      <c r="C51" s="785" t="e">
        <f>'Build Main'!O55</f>
        <v>#DIV/0!</v>
      </c>
    </row>
    <row r="52" spans="1:3" s="90" customFormat="1" ht="15" customHeight="1" x14ac:dyDescent="0.2">
      <c r="A52" s="793" t="str">
        <f>'SCC List'!A51</f>
        <v>70 VEHICLES (number)</v>
      </c>
      <c r="B52" s="784"/>
      <c r="C52" s="785">
        <f>'Build Main'!O56</f>
        <v>0</v>
      </c>
    </row>
    <row r="53" spans="1:3" s="91" customFormat="1" ht="15" customHeight="1" x14ac:dyDescent="0.2">
      <c r="A53" s="788">
        <f>'SCC List'!A52</f>
        <v>70.010000000000005</v>
      </c>
      <c r="B53" s="789" t="str">
        <f>'SCC List'!B52</f>
        <v>Light Rail</v>
      </c>
      <c r="C53" s="785" t="e">
        <f>'Build Main'!O57</f>
        <v>#DIV/0!</v>
      </c>
    </row>
    <row r="54" spans="1:3" s="91" customFormat="1" ht="15" customHeight="1" x14ac:dyDescent="0.2">
      <c r="A54" s="788">
        <f>'SCC List'!A53</f>
        <v>70.02</v>
      </c>
      <c r="B54" s="789" t="str">
        <f>'SCC List'!B53</f>
        <v>Heavy Rail</v>
      </c>
      <c r="C54" s="785" t="e">
        <f>'Build Main'!O58</f>
        <v>#DIV/0!</v>
      </c>
    </row>
    <row r="55" spans="1:3" s="91" customFormat="1" ht="15" customHeight="1" x14ac:dyDescent="0.2">
      <c r="A55" s="788">
        <f>'SCC List'!A54</f>
        <v>70.03</v>
      </c>
      <c r="B55" s="789" t="str">
        <f>'SCC List'!B54</f>
        <v>Commuter Rail</v>
      </c>
      <c r="C55" s="785" t="e">
        <f>'Build Main'!O59</f>
        <v>#DIV/0!</v>
      </c>
    </row>
    <row r="56" spans="1:3" s="91" customFormat="1" ht="15" customHeight="1" x14ac:dyDescent="0.2">
      <c r="A56" s="788">
        <f>'SCC List'!A55</f>
        <v>70.040000000000006</v>
      </c>
      <c r="B56" s="789" t="str">
        <f>'SCC List'!B55</f>
        <v>Bus</v>
      </c>
      <c r="C56" s="785" t="e">
        <f>'Build Main'!O60</f>
        <v>#DIV/0!</v>
      </c>
    </row>
    <row r="57" spans="1:3" s="91" customFormat="1" ht="15" customHeight="1" x14ac:dyDescent="0.2">
      <c r="A57" s="788">
        <f>'SCC List'!A56</f>
        <v>70.05</v>
      </c>
      <c r="B57" s="789" t="str">
        <f>'SCC List'!B56</f>
        <v>Other</v>
      </c>
      <c r="C57" s="785" t="e">
        <f>'Build Main'!O61</f>
        <v>#DIV/0!</v>
      </c>
    </row>
    <row r="58" spans="1:3" s="91" customFormat="1" ht="15" customHeight="1" x14ac:dyDescent="0.2">
      <c r="A58" s="788">
        <f>'SCC List'!A57</f>
        <v>70.06</v>
      </c>
      <c r="B58" s="789" t="str">
        <f>'SCC List'!B57</f>
        <v>Non-revenue vehicles</v>
      </c>
      <c r="C58" s="785" t="e">
        <f>'Build Main'!O62</f>
        <v>#DIV/0!</v>
      </c>
    </row>
    <row r="59" spans="1:3" s="91" customFormat="1" ht="15" customHeight="1" x14ac:dyDescent="0.2">
      <c r="A59" s="788">
        <f>'SCC List'!A58</f>
        <v>70.069999999999993</v>
      </c>
      <c r="B59" s="789" t="str">
        <f>'SCC List'!B58</f>
        <v>Spare parts</v>
      </c>
      <c r="C59" s="785" t="e">
        <f>'Build Main'!O63</f>
        <v>#DIV/0!</v>
      </c>
    </row>
    <row r="60" spans="1:3" s="93" customFormat="1" ht="15" customHeight="1" x14ac:dyDescent="0.2">
      <c r="A60" s="793" t="str">
        <f>'SCC List'!A59</f>
        <v>80 PROFESSIONAL SERVICES (applies to Cats. 10-50)</v>
      </c>
      <c r="B60" s="794"/>
      <c r="C60" s="785">
        <f>'Build Main'!O64</f>
        <v>0</v>
      </c>
    </row>
    <row r="61" spans="1:3" s="91" customFormat="1" ht="15" customHeight="1" x14ac:dyDescent="0.2">
      <c r="A61" s="795">
        <f>'SCC List'!A60</f>
        <v>80.010000000000005</v>
      </c>
      <c r="B61" s="787" t="str">
        <f>'SCC List'!B60</f>
        <v>Project Development</v>
      </c>
      <c r="C61" s="785" t="e">
        <f>'Build Main'!O65</f>
        <v>#DIV/0!</v>
      </c>
    </row>
    <row r="62" spans="1:3" s="91" customFormat="1" ht="15" customHeight="1" x14ac:dyDescent="0.2">
      <c r="A62" s="795">
        <f>'SCC List'!A61</f>
        <v>80.02</v>
      </c>
      <c r="B62" s="787" t="str">
        <f>'SCC List'!B61</f>
        <v>Engineering</v>
      </c>
      <c r="C62" s="785" t="e">
        <f>'Build Main'!O66</f>
        <v>#DIV/0!</v>
      </c>
    </row>
    <row r="63" spans="1:3" s="91" customFormat="1" ht="15" customHeight="1" x14ac:dyDescent="0.2">
      <c r="A63" s="795">
        <f>'SCC List'!A62</f>
        <v>80.03</v>
      </c>
      <c r="B63" s="787" t="str">
        <f>'SCC List'!B62</f>
        <v>Project Management for Design and Construction</v>
      </c>
      <c r="C63" s="785" t="e">
        <f>'Build Main'!O67</f>
        <v>#DIV/0!</v>
      </c>
    </row>
    <row r="64" spans="1:3" s="91" customFormat="1" ht="15" customHeight="1" x14ac:dyDescent="0.2">
      <c r="A64" s="795">
        <f>'SCC List'!A63</f>
        <v>80.040000000000006</v>
      </c>
      <c r="B64" s="787" t="str">
        <f>'SCC List'!B63</f>
        <v xml:space="preserve">Construction Administration &amp; Management </v>
      </c>
      <c r="C64" s="785" t="e">
        <f>'Build Main'!O68</f>
        <v>#DIV/0!</v>
      </c>
    </row>
    <row r="65" spans="1:63" s="91" customFormat="1" ht="15" customHeight="1" x14ac:dyDescent="0.2">
      <c r="A65" s="795">
        <f>'SCC List'!A64</f>
        <v>80.05</v>
      </c>
      <c r="B65" s="787" t="str">
        <f>'SCC List'!B64</f>
        <v xml:space="preserve">Professional Liability and other Non-Construction Insurance </v>
      </c>
      <c r="C65" s="785" t="e">
        <f>'Build Main'!O69</f>
        <v>#DIV/0!</v>
      </c>
    </row>
    <row r="66" spans="1:63" s="91" customFormat="1" ht="15" customHeight="1" x14ac:dyDescent="0.2">
      <c r="A66" s="795">
        <f>'SCC List'!A65</f>
        <v>80.06</v>
      </c>
      <c r="B66" s="787" t="str">
        <f>'SCC List'!B65</f>
        <v>Legal; Permits; Review Fees by other agencies, cities, etc.</v>
      </c>
      <c r="C66" s="785" t="e">
        <f>'Build Main'!O70</f>
        <v>#DIV/0!</v>
      </c>
    </row>
    <row r="67" spans="1:63" s="91" customFormat="1" ht="15" customHeight="1" x14ac:dyDescent="0.2">
      <c r="A67" s="795">
        <f>'SCC List'!A66</f>
        <v>80.069999999999993</v>
      </c>
      <c r="B67" s="787" t="str">
        <f>'SCC List'!B66</f>
        <v>Surveys, Testing, Investigation, Inspection</v>
      </c>
      <c r="C67" s="785" t="e">
        <f>'Build Main'!O71</f>
        <v>#DIV/0!</v>
      </c>
    </row>
    <row r="68" spans="1:63" s="91" customFormat="1" ht="15" customHeight="1" x14ac:dyDescent="0.2">
      <c r="A68" s="795">
        <f>'SCC List'!A67</f>
        <v>80.08</v>
      </c>
      <c r="B68" s="787" t="str">
        <f>'SCC List'!B67</f>
        <v>Start up</v>
      </c>
      <c r="C68" s="785" t="e">
        <f>'Build Main'!O72</f>
        <v>#DIV/0!</v>
      </c>
    </row>
    <row r="69" spans="1:63" s="90" customFormat="1" ht="15" customHeight="1" x14ac:dyDescent="0.2">
      <c r="A69" s="783" t="str">
        <f>'Build Main'!A73</f>
        <v>Subtotal (10 - 80)</v>
      </c>
      <c r="B69" s="784"/>
      <c r="C69" s="785">
        <f>'Build Main'!O73</f>
        <v>0</v>
      </c>
    </row>
    <row r="70" spans="1:63" s="90" customFormat="1" ht="15" customHeight="1" x14ac:dyDescent="0.2">
      <c r="A70" s="783" t="str">
        <f>'SCC List'!A68</f>
        <v>90 UNALLOCATED CONTINGENCY</v>
      </c>
      <c r="B70" s="791"/>
      <c r="C70" s="785">
        <f>'Build Main'!O74</f>
        <v>0</v>
      </c>
    </row>
    <row r="71" spans="1:63" s="90" customFormat="1" ht="15" customHeight="1" x14ac:dyDescent="0.2">
      <c r="A71" s="783" t="str">
        <f>'Build Main'!A75</f>
        <v>Subtotal (10 - 90)</v>
      </c>
      <c r="B71" s="791"/>
      <c r="C71" s="785">
        <f>'Build Main'!O75</f>
        <v>0</v>
      </c>
    </row>
    <row r="72" spans="1:63" s="90" customFormat="1" ht="15" customHeight="1" x14ac:dyDescent="0.2">
      <c r="A72" s="793" t="str">
        <f>'SCC List'!A69</f>
        <v>100  FINANCE CHARGES (CC Only)</v>
      </c>
      <c r="B72" s="791"/>
      <c r="C72" s="785">
        <f>'Build Main'!O76</f>
        <v>0</v>
      </c>
    </row>
    <row r="73" spans="1:63" s="92" customFormat="1" ht="16.149999999999999" customHeight="1" x14ac:dyDescent="0.2">
      <c r="A73" s="796" t="str">
        <f>'SCC Definitions'!A76</f>
        <v>Total Project Cost (10 - 100)</v>
      </c>
      <c r="B73" s="797"/>
      <c r="C73" s="798">
        <f>'Build Main'!O77</f>
        <v>0</v>
      </c>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row>
    <row r="74" spans="1:63" s="94" customFormat="1" ht="15" customHeight="1" x14ac:dyDescent="0.2">
      <c r="C74" s="89"/>
    </row>
    <row r="75" spans="1:63" s="94" customFormat="1" ht="15" customHeight="1" x14ac:dyDescent="0.2">
      <c r="C75" s="89"/>
    </row>
    <row r="76" spans="1:63" s="94" customFormat="1" ht="15" customHeight="1" x14ac:dyDescent="0.2">
      <c r="C76" s="89"/>
    </row>
    <row r="77" spans="1:63" s="94" customFormat="1" ht="15" customHeight="1" x14ac:dyDescent="0.2">
      <c r="C77" s="89"/>
    </row>
    <row r="78" spans="1:63" s="94" customFormat="1" ht="15" customHeight="1" x14ac:dyDescent="0.2">
      <c r="C78" s="89"/>
    </row>
    <row r="79" spans="1:63" s="94" customFormat="1" ht="15" customHeight="1" x14ac:dyDescent="0.2">
      <c r="C79" s="89"/>
    </row>
    <row r="80" spans="1:63" s="94" customFormat="1" ht="15" customHeight="1" x14ac:dyDescent="0.2">
      <c r="C80" s="89"/>
    </row>
    <row r="81" spans="3:3" s="94" customFormat="1" ht="15" customHeight="1" x14ac:dyDescent="0.2">
      <c r="C81" s="89"/>
    </row>
    <row r="82" spans="3:3" s="94" customFormat="1" ht="15" customHeight="1" x14ac:dyDescent="0.2">
      <c r="C82" s="89"/>
    </row>
    <row r="83" spans="3:3" s="94" customFormat="1" ht="15" customHeight="1" x14ac:dyDescent="0.2">
      <c r="C83" s="89"/>
    </row>
    <row r="84" spans="3:3" s="94" customFormat="1" ht="15" customHeight="1" x14ac:dyDescent="0.2">
      <c r="C84" s="89"/>
    </row>
    <row r="85" spans="3:3" s="94" customFormat="1" ht="15" customHeight="1" x14ac:dyDescent="0.2">
      <c r="C85" s="89"/>
    </row>
    <row r="86" spans="3:3" s="94" customFormat="1" ht="15" customHeight="1" x14ac:dyDescent="0.2">
      <c r="C86" s="89"/>
    </row>
    <row r="87" spans="3:3" s="94" customFormat="1" ht="15" customHeight="1" x14ac:dyDescent="0.2">
      <c r="C87" s="89"/>
    </row>
    <row r="88" spans="3:3" s="94" customFormat="1" ht="15" customHeight="1" x14ac:dyDescent="0.2">
      <c r="C88" s="89"/>
    </row>
    <row r="89" spans="3:3" s="94" customFormat="1" ht="15" customHeight="1" x14ac:dyDescent="0.2">
      <c r="C89" s="89"/>
    </row>
    <row r="90" spans="3:3" s="94" customFormat="1" ht="15" customHeight="1" x14ac:dyDescent="0.2">
      <c r="C90" s="89"/>
    </row>
    <row r="91" spans="3:3" s="94" customFormat="1" ht="15" customHeight="1" x14ac:dyDescent="0.2">
      <c r="C91" s="89"/>
    </row>
    <row r="92" spans="3:3" s="94" customFormat="1" ht="15" customHeight="1" x14ac:dyDescent="0.2">
      <c r="C92" s="89"/>
    </row>
    <row r="93" spans="3:3" s="94" customFormat="1" ht="15" customHeight="1" x14ac:dyDescent="0.2">
      <c r="C93" s="89"/>
    </row>
    <row r="94" spans="3:3" s="94" customFormat="1" ht="15" customHeight="1" x14ac:dyDescent="0.2">
      <c r="C94" s="89"/>
    </row>
    <row r="95" spans="3:3" s="94" customFormat="1" ht="14.25" x14ac:dyDescent="0.2">
      <c r="C95" s="89"/>
    </row>
    <row r="96" spans="3:3" s="94" customFormat="1" ht="14.25" x14ac:dyDescent="0.2">
      <c r="C96" s="89"/>
    </row>
    <row r="97" spans="3:3" s="94" customFormat="1" ht="14.25" x14ac:dyDescent="0.2">
      <c r="C97" s="89"/>
    </row>
    <row r="98" spans="3:3" s="94" customFormat="1" ht="14.25" x14ac:dyDescent="0.2">
      <c r="C98" s="89"/>
    </row>
    <row r="99" spans="3:3" s="94" customFormat="1" ht="14.25" x14ac:dyDescent="0.2">
      <c r="C99" s="89"/>
    </row>
    <row r="100" spans="3:3" s="94" customFormat="1" ht="14.25" x14ac:dyDescent="0.2">
      <c r="C100" s="89"/>
    </row>
    <row r="101" spans="3:3" s="94" customFormat="1" ht="14.25" x14ac:dyDescent="0.2">
      <c r="C101" s="89"/>
    </row>
    <row r="102" spans="3:3" s="94" customFormat="1" ht="14.25" x14ac:dyDescent="0.2">
      <c r="C102" s="89"/>
    </row>
    <row r="103" spans="3:3" s="94" customFormat="1" ht="14.25" x14ac:dyDescent="0.2">
      <c r="C103" s="89"/>
    </row>
    <row r="104" spans="3:3" s="94" customFormat="1" ht="14.25" x14ac:dyDescent="0.2">
      <c r="C104" s="89"/>
    </row>
    <row r="105" spans="3:3" s="94" customFormat="1" ht="14.25" x14ac:dyDescent="0.2">
      <c r="C105" s="89"/>
    </row>
    <row r="106" spans="3:3" s="94" customFormat="1" ht="14.25" x14ac:dyDescent="0.2">
      <c r="C106" s="89"/>
    </row>
    <row r="107" spans="3:3" s="94" customFormat="1" ht="14.25" x14ac:dyDescent="0.2">
      <c r="C107" s="89"/>
    </row>
    <row r="108" spans="3:3" s="94" customFormat="1" ht="14.25" x14ac:dyDescent="0.2">
      <c r="C108" s="89"/>
    </row>
    <row r="109" spans="3:3" s="94" customFormat="1" ht="14.25" x14ac:dyDescent="0.2">
      <c r="C109" s="89"/>
    </row>
    <row r="110" spans="3:3" s="94" customFormat="1" ht="14.25" x14ac:dyDescent="0.2">
      <c r="C110" s="89"/>
    </row>
    <row r="111" spans="3:3" s="94" customFormat="1" ht="14.25" x14ac:dyDescent="0.2">
      <c r="C111" s="89"/>
    </row>
    <row r="112" spans="3:3" s="94" customFormat="1" ht="14.25" x14ac:dyDescent="0.2">
      <c r="C112" s="89"/>
    </row>
    <row r="113" spans="1:3" s="94" customFormat="1" ht="14.25" x14ac:dyDescent="0.2">
      <c r="C113" s="89"/>
    </row>
    <row r="114" spans="1:3" s="94" customFormat="1" ht="14.25" x14ac:dyDescent="0.2">
      <c r="C114" s="89"/>
    </row>
    <row r="115" spans="1:3" s="94" customFormat="1" ht="14.25" x14ac:dyDescent="0.2">
      <c r="C115" s="89"/>
    </row>
    <row r="116" spans="1:3" s="94" customFormat="1" ht="14.25" x14ac:dyDescent="0.2">
      <c r="C116" s="89"/>
    </row>
    <row r="117" spans="1:3" s="94" customFormat="1" ht="14.25" x14ac:dyDescent="0.2">
      <c r="C117" s="89"/>
    </row>
    <row r="118" spans="1:3" s="94" customFormat="1" ht="14.25" x14ac:dyDescent="0.2">
      <c r="C118" s="89"/>
    </row>
    <row r="119" spans="1:3" s="91" customFormat="1" ht="14.25" x14ac:dyDescent="0.2">
      <c r="A119" s="94"/>
      <c r="B119" s="94"/>
      <c r="C119" s="89"/>
    </row>
    <row r="120" spans="1:3" s="91" customFormat="1" ht="14.25" x14ac:dyDescent="0.2">
      <c r="A120" s="94"/>
      <c r="B120" s="94"/>
      <c r="C120" s="89"/>
    </row>
    <row r="121" spans="1:3" s="91" customFormat="1" ht="14.25" x14ac:dyDescent="0.2">
      <c r="A121" s="94"/>
      <c r="B121" s="94"/>
      <c r="C121" s="89"/>
    </row>
    <row r="122" spans="1:3" s="91" customFormat="1" ht="14.25" x14ac:dyDescent="0.2">
      <c r="A122" s="94"/>
      <c r="B122" s="94"/>
      <c r="C122" s="89"/>
    </row>
    <row r="123" spans="1:3" s="91" customFormat="1" ht="14.25" x14ac:dyDescent="0.2">
      <c r="A123" s="94"/>
      <c r="B123" s="94"/>
      <c r="C123" s="89"/>
    </row>
    <row r="124" spans="1:3" s="91" customFormat="1" ht="14.25" x14ac:dyDescent="0.2">
      <c r="A124" s="94"/>
      <c r="B124" s="94"/>
      <c r="C124" s="89"/>
    </row>
    <row r="125" spans="1:3" s="91" customFormat="1" ht="14.25" x14ac:dyDescent="0.2">
      <c r="A125" s="94"/>
      <c r="B125" s="94"/>
      <c r="C125" s="89"/>
    </row>
    <row r="126" spans="1:3" s="91" customFormat="1" ht="14.25" x14ac:dyDescent="0.2">
      <c r="A126" s="94"/>
      <c r="B126" s="94"/>
      <c r="C126" s="89"/>
    </row>
    <row r="127" spans="1:3" s="91" customFormat="1" ht="14.25" x14ac:dyDescent="0.2">
      <c r="A127" s="94"/>
      <c r="B127" s="94"/>
      <c r="C127" s="89"/>
    </row>
    <row r="128" spans="1:3" s="91" customFormat="1" ht="14.25" x14ac:dyDescent="0.2">
      <c r="A128" s="94"/>
      <c r="B128" s="94"/>
      <c r="C128" s="89"/>
    </row>
    <row r="129" spans="1:3" s="91" customFormat="1" ht="14.25" x14ac:dyDescent="0.2">
      <c r="A129" s="94"/>
      <c r="B129" s="94"/>
      <c r="C129" s="89"/>
    </row>
    <row r="130" spans="1:3" s="91" customFormat="1" ht="14.25" x14ac:dyDescent="0.2">
      <c r="A130" s="94"/>
      <c r="B130" s="94"/>
      <c r="C130" s="89"/>
    </row>
    <row r="131" spans="1:3" s="91" customFormat="1" ht="14.25" x14ac:dyDescent="0.2">
      <c r="A131" s="94"/>
      <c r="B131" s="94"/>
      <c r="C131" s="89"/>
    </row>
    <row r="132" spans="1:3" s="91" customFormat="1" ht="14.25" x14ac:dyDescent="0.2">
      <c r="A132" s="94"/>
      <c r="B132" s="94"/>
      <c r="C132" s="89"/>
    </row>
    <row r="133" spans="1:3" s="91" customFormat="1" ht="14.25" x14ac:dyDescent="0.2">
      <c r="A133" s="94"/>
      <c r="B133" s="94"/>
      <c r="C133" s="89"/>
    </row>
    <row r="134" spans="1:3" s="91" customFormat="1" ht="14.25" x14ac:dyDescent="0.2">
      <c r="A134" s="94"/>
      <c r="B134" s="94"/>
      <c r="C134" s="89"/>
    </row>
    <row r="135" spans="1:3" s="91" customFormat="1" ht="14.25" x14ac:dyDescent="0.2">
      <c r="A135" s="94"/>
      <c r="B135" s="94"/>
      <c r="C135" s="89"/>
    </row>
    <row r="136" spans="1:3" s="91" customFormat="1" ht="14.25" x14ac:dyDescent="0.2">
      <c r="A136" s="94"/>
      <c r="B136" s="94"/>
      <c r="C136" s="89"/>
    </row>
    <row r="137" spans="1:3" s="91" customFormat="1" ht="14.25" x14ac:dyDescent="0.2">
      <c r="A137" s="94"/>
      <c r="B137" s="94"/>
      <c r="C137" s="89"/>
    </row>
    <row r="138" spans="1:3" s="91" customFormat="1" ht="14.25" x14ac:dyDescent="0.2">
      <c r="A138" s="94"/>
      <c r="B138" s="94"/>
      <c r="C138" s="89"/>
    </row>
    <row r="139" spans="1:3" s="91" customFormat="1" ht="14.25" x14ac:dyDescent="0.2">
      <c r="A139" s="94"/>
      <c r="B139" s="94"/>
      <c r="C139" s="89"/>
    </row>
    <row r="140" spans="1:3" s="91" customFormat="1" ht="14.25" x14ac:dyDescent="0.2">
      <c r="A140" s="94"/>
      <c r="B140" s="94"/>
      <c r="C140" s="89"/>
    </row>
    <row r="141" spans="1:3" s="91" customFormat="1" ht="14.25" x14ac:dyDescent="0.2">
      <c r="A141" s="94"/>
      <c r="B141" s="94"/>
      <c r="C141" s="89"/>
    </row>
    <row r="142" spans="1:3" s="91" customFormat="1" ht="14.25" x14ac:dyDescent="0.2">
      <c r="A142" s="94"/>
      <c r="B142" s="94"/>
      <c r="C142" s="89"/>
    </row>
    <row r="143" spans="1:3" s="91" customFormat="1" ht="14.25" x14ac:dyDescent="0.2">
      <c r="A143" s="94"/>
      <c r="B143" s="94"/>
      <c r="C143" s="89"/>
    </row>
    <row r="144" spans="1:3" s="91" customFormat="1" ht="14.25" x14ac:dyDescent="0.2">
      <c r="A144" s="94"/>
      <c r="B144" s="94"/>
      <c r="C144" s="89"/>
    </row>
    <row r="145" spans="1:3" s="91" customFormat="1" ht="14.25" x14ac:dyDescent="0.2">
      <c r="A145" s="94"/>
      <c r="B145" s="94"/>
      <c r="C145" s="89"/>
    </row>
    <row r="146" spans="1:3" s="91" customFormat="1" ht="14.25" x14ac:dyDescent="0.2">
      <c r="A146" s="94"/>
      <c r="B146" s="94"/>
      <c r="C146" s="89"/>
    </row>
    <row r="147" spans="1:3" s="91" customFormat="1" ht="14.25" x14ac:dyDescent="0.2">
      <c r="A147" s="94"/>
      <c r="B147" s="94"/>
      <c r="C147" s="89"/>
    </row>
    <row r="148" spans="1:3" s="91" customFormat="1" ht="14.25" x14ac:dyDescent="0.2">
      <c r="A148" s="94"/>
      <c r="B148" s="94"/>
      <c r="C148" s="89"/>
    </row>
    <row r="149" spans="1:3" s="91" customFormat="1" ht="14.25" x14ac:dyDescent="0.2">
      <c r="A149" s="94"/>
      <c r="B149" s="94"/>
      <c r="C149" s="89"/>
    </row>
    <row r="150" spans="1:3" s="91" customFormat="1" ht="14.25" x14ac:dyDescent="0.2">
      <c r="A150" s="94"/>
      <c r="B150" s="94"/>
      <c r="C150" s="89"/>
    </row>
    <row r="151" spans="1:3" s="91" customFormat="1" ht="14.25" x14ac:dyDescent="0.2">
      <c r="A151" s="94"/>
      <c r="B151" s="94"/>
      <c r="C151" s="89"/>
    </row>
    <row r="152" spans="1:3" s="91" customFormat="1" ht="14.25" x14ac:dyDescent="0.2">
      <c r="A152" s="94"/>
      <c r="B152" s="94"/>
      <c r="C152" s="89"/>
    </row>
    <row r="153" spans="1:3" s="91" customFormat="1" ht="14.25" x14ac:dyDescent="0.2">
      <c r="A153" s="94"/>
      <c r="B153" s="94"/>
      <c r="C153" s="89"/>
    </row>
    <row r="154" spans="1:3" s="91" customFormat="1" ht="14.25" x14ac:dyDescent="0.2">
      <c r="A154" s="94"/>
      <c r="B154" s="94"/>
      <c r="C154" s="89"/>
    </row>
    <row r="155" spans="1:3" s="91" customFormat="1" ht="14.25" x14ac:dyDescent="0.2">
      <c r="A155" s="94"/>
      <c r="B155" s="94"/>
      <c r="C155" s="89"/>
    </row>
    <row r="156" spans="1:3" s="91" customFormat="1" ht="14.25" x14ac:dyDescent="0.2">
      <c r="A156" s="94"/>
      <c r="B156" s="94"/>
      <c r="C156" s="89"/>
    </row>
    <row r="157" spans="1:3" s="91" customFormat="1" ht="14.25" x14ac:dyDescent="0.2">
      <c r="A157" s="94"/>
      <c r="B157" s="94"/>
      <c r="C157" s="89"/>
    </row>
    <row r="158" spans="1:3" s="91" customFormat="1" ht="14.25" x14ac:dyDescent="0.2">
      <c r="A158" s="94"/>
      <c r="B158" s="94"/>
      <c r="C158" s="89"/>
    </row>
    <row r="159" spans="1:3" ht="14.25" x14ac:dyDescent="0.2">
      <c r="A159" s="83"/>
      <c r="B159" s="83"/>
    </row>
    <row r="160" spans="1:3" ht="14.25" x14ac:dyDescent="0.2">
      <c r="A160" s="83"/>
      <c r="B160" s="83"/>
    </row>
    <row r="161" spans="1:2" ht="14.25" x14ac:dyDescent="0.2">
      <c r="A161" s="83"/>
      <c r="B161" s="83"/>
    </row>
    <row r="162" spans="1:2" ht="14.25" x14ac:dyDescent="0.2">
      <c r="A162" s="83"/>
      <c r="B162" s="83"/>
    </row>
    <row r="163" spans="1:2" ht="14.25" x14ac:dyDescent="0.2">
      <c r="A163" s="83"/>
      <c r="B163" s="83"/>
    </row>
    <row r="164" spans="1:2" ht="14.25" x14ac:dyDescent="0.2">
      <c r="A164" s="83"/>
      <c r="B164" s="83"/>
    </row>
    <row r="165" spans="1:2" ht="14.25" x14ac:dyDescent="0.2">
      <c r="A165" s="83"/>
      <c r="B165" s="83"/>
    </row>
    <row r="166" spans="1:2" ht="14.25" x14ac:dyDescent="0.2">
      <c r="A166" s="83"/>
      <c r="B166" s="83"/>
    </row>
    <row r="167" spans="1:2" ht="14.25" x14ac:dyDescent="0.2">
      <c r="A167" s="83"/>
      <c r="B167" s="83"/>
    </row>
    <row r="168" spans="1:2" ht="14.25" x14ac:dyDescent="0.2">
      <c r="A168" s="83"/>
      <c r="B168" s="83"/>
    </row>
    <row r="169" spans="1:2" ht="14.25" x14ac:dyDescent="0.2">
      <c r="A169" s="83"/>
      <c r="B169" s="83"/>
    </row>
    <row r="170" spans="1:2" ht="14.25" x14ac:dyDescent="0.2">
      <c r="A170" s="83"/>
      <c r="B170" s="83"/>
    </row>
    <row r="171" spans="1:2" ht="14.25" x14ac:dyDescent="0.2">
      <c r="A171" s="83"/>
      <c r="B171" s="83"/>
    </row>
    <row r="172" spans="1:2" ht="14.25" x14ac:dyDescent="0.2">
      <c r="A172" s="83"/>
      <c r="B172" s="83"/>
    </row>
    <row r="173" spans="1:2" ht="14.25" x14ac:dyDescent="0.2">
      <c r="A173" s="83"/>
      <c r="B173" s="83"/>
    </row>
    <row r="174" spans="1:2" ht="14.25" x14ac:dyDescent="0.2">
      <c r="A174" s="83"/>
      <c r="B174" s="83"/>
    </row>
    <row r="175" spans="1:2" ht="14.25" x14ac:dyDescent="0.2">
      <c r="A175" s="83"/>
      <c r="B175" s="83"/>
    </row>
    <row r="176" spans="1:2" ht="14.25" x14ac:dyDescent="0.2">
      <c r="A176" s="83"/>
      <c r="B176" s="83"/>
    </row>
    <row r="177" spans="1:2" ht="14.25" x14ac:dyDescent="0.2">
      <c r="A177" s="83"/>
      <c r="B177" s="83"/>
    </row>
    <row r="178" spans="1:2" ht="14.25" x14ac:dyDescent="0.2">
      <c r="A178" s="83"/>
      <c r="B178" s="83"/>
    </row>
    <row r="179" spans="1:2" ht="14.25" x14ac:dyDescent="0.2">
      <c r="A179" s="83"/>
      <c r="B179" s="83"/>
    </row>
    <row r="180" spans="1:2" ht="14.25" x14ac:dyDescent="0.2">
      <c r="A180" s="83"/>
      <c r="B180" s="83"/>
    </row>
    <row r="181" spans="1:2" ht="14.25" x14ac:dyDescent="0.2">
      <c r="A181" s="83"/>
      <c r="B181" s="83"/>
    </row>
    <row r="182" spans="1:2" ht="14.25" x14ac:dyDescent="0.2">
      <c r="A182" s="83"/>
      <c r="B182" s="83"/>
    </row>
    <row r="183" spans="1:2" ht="14.25" x14ac:dyDescent="0.2">
      <c r="A183" s="83"/>
      <c r="B183" s="83"/>
    </row>
    <row r="184" spans="1:2" ht="14.25" x14ac:dyDescent="0.2">
      <c r="A184" s="83"/>
      <c r="B184" s="83"/>
    </row>
    <row r="185" spans="1:2" ht="14.25" x14ac:dyDescent="0.2">
      <c r="A185" s="83"/>
      <c r="B185" s="83"/>
    </row>
    <row r="186" spans="1:2" ht="14.25" x14ac:dyDescent="0.2">
      <c r="A186" s="83"/>
      <c r="B186" s="83"/>
    </row>
    <row r="187" spans="1:2" ht="14.25" x14ac:dyDescent="0.2">
      <c r="A187" s="83"/>
      <c r="B187" s="83"/>
    </row>
    <row r="188" spans="1:2" ht="14.25" x14ac:dyDescent="0.2">
      <c r="A188" s="83"/>
      <c r="B188" s="83"/>
    </row>
    <row r="189" spans="1:2" ht="14.25" x14ac:dyDescent="0.2">
      <c r="A189" s="83"/>
      <c r="B189" s="83"/>
    </row>
    <row r="190" spans="1:2" ht="14.25" x14ac:dyDescent="0.2">
      <c r="A190" s="83"/>
      <c r="B190" s="83"/>
    </row>
    <row r="191" spans="1:2" ht="14.25" x14ac:dyDescent="0.2">
      <c r="A191" s="83"/>
      <c r="B191" s="83"/>
    </row>
    <row r="192" spans="1:2" ht="14.25" x14ac:dyDescent="0.2">
      <c r="A192" s="83"/>
      <c r="B192" s="83"/>
    </row>
    <row r="193" spans="1:2" ht="14.25" x14ac:dyDescent="0.2">
      <c r="A193" s="83"/>
      <c r="B193" s="83"/>
    </row>
    <row r="194" spans="1:2" ht="14.25" x14ac:dyDescent="0.2">
      <c r="A194" s="83"/>
      <c r="B194" s="83"/>
    </row>
    <row r="195" spans="1:2" ht="14.25" x14ac:dyDescent="0.2">
      <c r="A195" s="83"/>
      <c r="B195" s="83"/>
    </row>
    <row r="196" spans="1:2" ht="14.25" x14ac:dyDescent="0.2">
      <c r="A196" s="83"/>
      <c r="B196" s="83"/>
    </row>
    <row r="197" spans="1:2" ht="14.25" x14ac:dyDescent="0.2">
      <c r="A197" s="83"/>
      <c r="B197" s="83"/>
    </row>
    <row r="198" spans="1:2" ht="14.25" x14ac:dyDescent="0.2">
      <c r="A198" s="83"/>
      <c r="B198" s="83"/>
    </row>
    <row r="199" spans="1:2" ht="14.25" x14ac:dyDescent="0.2">
      <c r="A199" s="83"/>
      <c r="B199" s="83"/>
    </row>
    <row r="200" spans="1:2" ht="14.25" x14ac:dyDescent="0.2">
      <c r="A200" s="83"/>
      <c r="B200" s="83"/>
    </row>
    <row r="201" spans="1:2" ht="14.25" x14ac:dyDescent="0.2">
      <c r="A201" s="83"/>
      <c r="B201" s="83"/>
    </row>
    <row r="202" spans="1:2" ht="14.25" x14ac:dyDescent="0.2">
      <c r="A202" s="83"/>
      <c r="B202" s="83"/>
    </row>
    <row r="203" spans="1:2" ht="14.25" x14ac:dyDescent="0.2">
      <c r="A203" s="83"/>
      <c r="B203" s="83"/>
    </row>
    <row r="204" spans="1:2" ht="14.25" x14ac:dyDescent="0.2">
      <c r="A204" s="83"/>
      <c r="B204" s="83"/>
    </row>
    <row r="205" spans="1:2" ht="14.25" x14ac:dyDescent="0.2">
      <c r="A205" s="83"/>
      <c r="B205" s="83"/>
    </row>
    <row r="206" spans="1:2" ht="14.25" x14ac:dyDescent="0.2">
      <c r="A206" s="83"/>
      <c r="B206" s="83"/>
    </row>
    <row r="207" spans="1:2" ht="14.25" x14ac:dyDescent="0.2">
      <c r="A207" s="83"/>
      <c r="B207" s="83"/>
    </row>
    <row r="208" spans="1:2" ht="14.25" x14ac:dyDescent="0.2">
      <c r="A208" s="83"/>
      <c r="B208" s="83"/>
    </row>
    <row r="209" spans="1:2" ht="14.25" x14ac:dyDescent="0.2">
      <c r="A209" s="83"/>
      <c r="B209" s="83"/>
    </row>
    <row r="210" spans="1:2" ht="14.25" x14ac:dyDescent="0.2">
      <c r="A210" s="83"/>
      <c r="B210" s="83"/>
    </row>
    <row r="211" spans="1:2" ht="14.25" x14ac:dyDescent="0.2">
      <c r="A211" s="83"/>
      <c r="B211" s="83"/>
    </row>
    <row r="212" spans="1:2" ht="14.25" x14ac:dyDescent="0.2">
      <c r="A212" s="83"/>
      <c r="B212" s="83"/>
    </row>
    <row r="213" spans="1:2" ht="14.25" x14ac:dyDescent="0.2">
      <c r="A213" s="83"/>
      <c r="B213" s="83"/>
    </row>
    <row r="214" spans="1:2" ht="14.25" x14ac:dyDescent="0.2">
      <c r="A214" s="83"/>
      <c r="B214" s="83"/>
    </row>
    <row r="215" spans="1:2" ht="14.25" x14ac:dyDescent="0.2">
      <c r="A215" s="83"/>
      <c r="B215" s="83"/>
    </row>
    <row r="216" spans="1:2" ht="14.25" x14ac:dyDescent="0.2">
      <c r="A216" s="83"/>
      <c r="B216" s="83"/>
    </row>
    <row r="217" spans="1:2" ht="14.25" x14ac:dyDescent="0.2">
      <c r="A217" s="83"/>
      <c r="B217" s="83"/>
    </row>
    <row r="218" spans="1:2" ht="14.25" x14ac:dyDescent="0.2">
      <c r="A218" s="83"/>
      <c r="B218" s="83"/>
    </row>
    <row r="219" spans="1:2" ht="14.25" x14ac:dyDescent="0.2">
      <c r="A219" s="83"/>
      <c r="B219" s="83"/>
    </row>
    <row r="220" spans="1:2" ht="14.25" x14ac:dyDescent="0.2">
      <c r="A220" s="83"/>
      <c r="B220" s="83"/>
    </row>
    <row r="221" spans="1:2" ht="14.25" x14ac:dyDescent="0.2">
      <c r="A221" s="83"/>
      <c r="B221" s="83"/>
    </row>
    <row r="222" spans="1:2" ht="14.25" x14ac:dyDescent="0.2">
      <c r="A222" s="83"/>
      <c r="B222" s="83"/>
    </row>
    <row r="223" spans="1:2" ht="14.25" x14ac:dyDescent="0.2">
      <c r="A223" s="83"/>
      <c r="B223" s="83"/>
    </row>
    <row r="224" spans="1:2" ht="14.25" x14ac:dyDescent="0.2">
      <c r="A224" s="83"/>
      <c r="B224" s="83"/>
    </row>
    <row r="225" spans="1:2" ht="14.25" x14ac:dyDescent="0.2">
      <c r="A225" s="83"/>
      <c r="B225" s="83"/>
    </row>
    <row r="226" spans="1:2" ht="14.25" x14ac:dyDescent="0.2">
      <c r="A226" s="83"/>
      <c r="B226" s="83"/>
    </row>
    <row r="227" spans="1:2" ht="14.25" x14ac:dyDescent="0.2">
      <c r="A227" s="83"/>
      <c r="B227" s="83"/>
    </row>
    <row r="228" spans="1:2" ht="14.25" x14ac:dyDescent="0.2">
      <c r="A228" s="83"/>
      <c r="B228" s="83"/>
    </row>
    <row r="229" spans="1:2" ht="14.25" x14ac:dyDescent="0.2">
      <c r="A229" s="83"/>
      <c r="B229" s="83"/>
    </row>
    <row r="230" spans="1:2" ht="14.25" x14ac:dyDescent="0.2">
      <c r="A230" s="83"/>
      <c r="B230" s="83"/>
    </row>
    <row r="231" spans="1:2" ht="14.25" x14ac:dyDescent="0.2">
      <c r="A231" s="83"/>
      <c r="B231" s="83"/>
    </row>
    <row r="232" spans="1:2" ht="14.25" x14ac:dyDescent="0.2">
      <c r="A232" s="83"/>
      <c r="B232" s="83"/>
    </row>
    <row r="233" spans="1:2" ht="14.25" x14ac:dyDescent="0.2">
      <c r="A233" s="83"/>
      <c r="B233" s="83"/>
    </row>
    <row r="234" spans="1:2" ht="14.25" x14ac:dyDescent="0.2">
      <c r="A234" s="83"/>
      <c r="B234" s="83"/>
    </row>
    <row r="235" spans="1:2" ht="14.25" x14ac:dyDescent="0.2">
      <c r="A235" s="83"/>
      <c r="B235" s="83"/>
    </row>
    <row r="236" spans="1:2" ht="14.25" x14ac:dyDescent="0.2">
      <c r="A236" s="83"/>
      <c r="B236" s="83"/>
    </row>
    <row r="237" spans="1:2" ht="14.25" x14ac:dyDescent="0.2">
      <c r="A237" s="83"/>
      <c r="B237" s="83"/>
    </row>
    <row r="238" spans="1:2" ht="14.25" x14ac:dyDescent="0.2">
      <c r="A238" s="83"/>
      <c r="B238" s="83"/>
    </row>
    <row r="239" spans="1:2" ht="14.25" x14ac:dyDescent="0.2">
      <c r="A239" s="83"/>
      <c r="B239" s="83"/>
    </row>
    <row r="240" spans="1:2" ht="14.25" x14ac:dyDescent="0.2">
      <c r="A240" s="83"/>
      <c r="B240" s="83"/>
    </row>
    <row r="241" spans="1:2" ht="14.25" x14ac:dyDescent="0.2">
      <c r="A241" s="96"/>
      <c r="B241" s="83"/>
    </row>
    <row r="242" spans="1:2" ht="14.25" x14ac:dyDescent="0.2">
      <c r="A242" s="96"/>
      <c r="B242" s="83"/>
    </row>
    <row r="243" spans="1:2" ht="14.25" x14ac:dyDescent="0.2">
      <c r="A243" s="96"/>
      <c r="B243" s="83"/>
    </row>
    <row r="244" spans="1:2" ht="14.25" x14ac:dyDescent="0.2">
      <c r="A244" s="96"/>
      <c r="B244" s="83"/>
    </row>
    <row r="245" spans="1:2" ht="14.25" x14ac:dyDescent="0.2">
      <c r="A245" s="96"/>
      <c r="B245" s="83"/>
    </row>
    <row r="246" spans="1:2" ht="14.25" x14ac:dyDescent="0.2">
      <c r="A246" s="96"/>
      <c r="B246" s="83"/>
    </row>
    <row r="247" spans="1:2" ht="14.25" x14ac:dyDescent="0.2">
      <c r="A247" s="96"/>
      <c r="B247" s="83"/>
    </row>
    <row r="248" spans="1:2" ht="14.25" x14ac:dyDescent="0.2">
      <c r="A248" s="96"/>
      <c r="B248" s="83"/>
    </row>
    <row r="249" spans="1:2" ht="14.25" x14ac:dyDescent="0.2">
      <c r="A249" s="96"/>
      <c r="B249" s="83"/>
    </row>
    <row r="250" spans="1:2" ht="14.25" x14ac:dyDescent="0.2">
      <c r="A250" s="96"/>
      <c r="B250" s="83"/>
    </row>
    <row r="251" spans="1:2" ht="14.25" x14ac:dyDescent="0.2">
      <c r="A251" s="96"/>
      <c r="B251" s="83"/>
    </row>
    <row r="252" spans="1:2" ht="14.25" x14ac:dyDescent="0.2">
      <c r="A252" s="96"/>
      <c r="B252" s="83"/>
    </row>
    <row r="253" spans="1:2" ht="14.25" x14ac:dyDescent="0.2">
      <c r="A253" s="96"/>
      <c r="B253" s="83"/>
    </row>
    <row r="254" spans="1:2" ht="14.25" x14ac:dyDescent="0.2">
      <c r="A254" s="96"/>
      <c r="B254" s="83"/>
    </row>
    <row r="255" spans="1:2" ht="14.25" x14ac:dyDescent="0.2">
      <c r="A255" s="96"/>
      <c r="B255" s="83"/>
    </row>
    <row r="256" spans="1:2" ht="14.25" x14ac:dyDescent="0.2">
      <c r="A256" s="96"/>
      <c r="B256" s="83"/>
    </row>
    <row r="257" spans="1:2" ht="14.25" x14ac:dyDescent="0.2">
      <c r="A257" s="96"/>
      <c r="B257" s="83"/>
    </row>
    <row r="258" spans="1:2" ht="14.25" x14ac:dyDescent="0.2">
      <c r="A258" s="96"/>
      <c r="B258" s="83"/>
    </row>
    <row r="259" spans="1:2" ht="14.25" x14ac:dyDescent="0.2">
      <c r="A259" s="96"/>
      <c r="B259" s="83"/>
    </row>
    <row r="260" spans="1:2" ht="14.25" x14ac:dyDescent="0.2">
      <c r="A260" s="96"/>
      <c r="B260" s="83"/>
    </row>
    <row r="261" spans="1:2" ht="14.25" x14ac:dyDescent="0.2">
      <c r="A261" s="96"/>
      <c r="B261" s="83"/>
    </row>
    <row r="262" spans="1:2" ht="14.25" x14ac:dyDescent="0.2">
      <c r="A262" s="96"/>
      <c r="B262" s="83"/>
    </row>
    <row r="263" spans="1:2" ht="14.25" x14ac:dyDescent="0.2">
      <c r="A263" s="96"/>
      <c r="B263" s="83"/>
    </row>
    <row r="264" spans="1:2" ht="14.25" x14ac:dyDescent="0.2">
      <c r="A264" s="96"/>
      <c r="B264" s="83"/>
    </row>
    <row r="265" spans="1:2" ht="14.25" x14ac:dyDescent="0.2">
      <c r="A265" s="96"/>
      <c r="B265" s="83"/>
    </row>
    <row r="266" spans="1:2" ht="14.25" x14ac:dyDescent="0.2">
      <c r="A266" s="96"/>
      <c r="B266" s="83"/>
    </row>
    <row r="267" spans="1:2" ht="14.25" x14ac:dyDescent="0.2">
      <c r="A267" s="96"/>
      <c r="B267" s="83"/>
    </row>
    <row r="268" spans="1:2" ht="14.25" x14ac:dyDescent="0.2">
      <c r="A268" s="96"/>
      <c r="B268" s="83"/>
    </row>
    <row r="269" spans="1:2" ht="14.25" x14ac:dyDescent="0.2">
      <c r="A269" s="96"/>
      <c r="B269" s="83"/>
    </row>
    <row r="270" spans="1:2" ht="14.25" x14ac:dyDescent="0.2">
      <c r="A270" s="96"/>
      <c r="B270" s="83"/>
    </row>
    <row r="271" spans="1:2" ht="14.25" x14ac:dyDescent="0.2">
      <c r="A271" s="96"/>
      <c r="B271" s="83"/>
    </row>
    <row r="272" spans="1:2" ht="14.25" x14ac:dyDescent="0.2">
      <c r="A272" s="96"/>
      <c r="B272" s="83"/>
    </row>
    <row r="273" spans="1:2" ht="14.25" x14ac:dyDescent="0.2">
      <c r="A273" s="96"/>
      <c r="B273" s="83"/>
    </row>
    <row r="274" spans="1:2" ht="14.25" x14ac:dyDescent="0.2">
      <c r="A274" s="96"/>
      <c r="B274" s="83"/>
    </row>
    <row r="275" spans="1:2" ht="14.25" x14ac:dyDescent="0.2">
      <c r="A275" s="96"/>
      <c r="B275" s="83"/>
    </row>
    <row r="276" spans="1:2" ht="14.25" x14ac:dyDescent="0.2">
      <c r="A276" s="96"/>
      <c r="B276" s="83"/>
    </row>
    <row r="277" spans="1:2" ht="14.25" x14ac:dyDescent="0.2">
      <c r="A277" s="96"/>
      <c r="B277" s="83"/>
    </row>
    <row r="278" spans="1:2" ht="14.25" x14ac:dyDescent="0.2">
      <c r="A278" s="96"/>
      <c r="B278" s="83"/>
    </row>
    <row r="279" spans="1:2" ht="14.25" x14ac:dyDescent="0.2">
      <c r="A279" s="96"/>
      <c r="B279" s="83"/>
    </row>
    <row r="280" spans="1:2" ht="14.25" x14ac:dyDescent="0.2">
      <c r="A280" s="96"/>
      <c r="B280" s="83"/>
    </row>
    <row r="281" spans="1:2" ht="14.25" x14ac:dyDescent="0.2">
      <c r="A281" s="96"/>
      <c r="B281" s="83"/>
    </row>
    <row r="282" spans="1:2" ht="14.25" x14ac:dyDescent="0.2">
      <c r="A282" s="96"/>
      <c r="B282" s="83"/>
    </row>
    <row r="283" spans="1:2" ht="14.25" x14ac:dyDescent="0.2">
      <c r="A283" s="96"/>
      <c r="B283" s="83"/>
    </row>
    <row r="284" spans="1:2" ht="14.25" x14ac:dyDescent="0.2">
      <c r="A284" s="96"/>
      <c r="B284" s="83"/>
    </row>
    <row r="285" spans="1:2" ht="14.25" x14ac:dyDescent="0.2">
      <c r="A285" s="96"/>
      <c r="B285" s="83"/>
    </row>
    <row r="286" spans="1:2" ht="14.25" x14ac:dyDescent="0.2">
      <c r="A286" s="96"/>
      <c r="B286" s="83"/>
    </row>
    <row r="287" spans="1:2" ht="14.25" x14ac:dyDescent="0.2">
      <c r="A287" s="96"/>
      <c r="B287" s="83"/>
    </row>
    <row r="288" spans="1:2" ht="14.25" x14ac:dyDescent="0.2">
      <c r="A288" s="96"/>
      <c r="B288" s="83"/>
    </row>
    <row r="289" spans="1:2" ht="14.25" x14ac:dyDescent="0.2">
      <c r="A289" s="96"/>
      <c r="B289" s="83"/>
    </row>
    <row r="290" spans="1:2" ht="14.25" x14ac:dyDescent="0.2">
      <c r="A290" s="96"/>
      <c r="B290" s="83"/>
    </row>
    <row r="291" spans="1:2" ht="14.25" x14ac:dyDescent="0.2">
      <c r="A291" s="96"/>
      <c r="B291" s="83"/>
    </row>
    <row r="292" spans="1:2" ht="14.25" x14ac:dyDescent="0.2">
      <c r="A292" s="96"/>
      <c r="B292" s="83"/>
    </row>
    <row r="293" spans="1:2" ht="14.25" x14ac:dyDescent="0.2">
      <c r="A293" s="96"/>
      <c r="B293" s="83"/>
    </row>
    <row r="294" spans="1:2" ht="14.25" x14ac:dyDescent="0.2">
      <c r="A294" s="96"/>
      <c r="B294" s="83"/>
    </row>
    <row r="295" spans="1:2" ht="14.25" x14ac:dyDescent="0.2">
      <c r="A295" s="96"/>
      <c r="B295" s="83"/>
    </row>
    <row r="296" spans="1:2" ht="14.25" x14ac:dyDescent="0.2">
      <c r="A296" s="96"/>
      <c r="B296" s="83"/>
    </row>
    <row r="297" spans="1:2" ht="14.25" x14ac:dyDescent="0.2">
      <c r="A297" s="96"/>
      <c r="B297" s="83"/>
    </row>
    <row r="298" spans="1:2" ht="14.25" x14ac:dyDescent="0.2">
      <c r="A298" s="96"/>
      <c r="B298" s="83"/>
    </row>
    <row r="299" spans="1:2" ht="14.25" x14ac:dyDescent="0.2">
      <c r="A299" s="96"/>
      <c r="B299" s="83"/>
    </row>
    <row r="300" spans="1:2" ht="14.25" x14ac:dyDescent="0.2">
      <c r="A300" s="96"/>
      <c r="B300" s="83"/>
    </row>
    <row r="301" spans="1:2" ht="14.25" x14ac:dyDescent="0.2">
      <c r="A301" s="96"/>
      <c r="B301" s="83"/>
    </row>
    <row r="302" spans="1:2" ht="14.25" x14ac:dyDescent="0.2">
      <c r="A302" s="96"/>
      <c r="B302" s="83"/>
    </row>
    <row r="303" spans="1:2" ht="14.25" x14ac:dyDescent="0.2">
      <c r="A303" s="96"/>
      <c r="B303" s="83"/>
    </row>
    <row r="304" spans="1:2" ht="14.25" x14ac:dyDescent="0.2">
      <c r="A304" s="96"/>
      <c r="B304" s="83"/>
    </row>
    <row r="305" spans="1:2" ht="14.25" x14ac:dyDescent="0.2">
      <c r="A305" s="96"/>
      <c r="B305" s="83"/>
    </row>
    <row r="306" spans="1:2" ht="14.25" x14ac:dyDescent="0.2">
      <c r="A306" s="96"/>
      <c r="B306" s="83"/>
    </row>
    <row r="307" spans="1:2" ht="14.25" x14ac:dyDescent="0.2">
      <c r="A307" s="96"/>
      <c r="B307" s="83"/>
    </row>
    <row r="308" spans="1:2" ht="14.25" x14ac:dyDescent="0.2">
      <c r="A308" s="96"/>
      <c r="B308" s="83"/>
    </row>
    <row r="309" spans="1:2" ht="14.25" x14ac:dyDescent="0.2">
      <c r="A309" s="96"/>
      <c r="B309" s="83"/>
    </row>
    <row r="310" spans="1:2" ht="14.25" x14ac:dyDescent="0.2">
      <c r="A310" s="96"/>
      <c r="B310" s="83"/>
    </row>
    <row r="311" spans="1:2" ht="14.25" x14ac:dyDescent="0.2">
      <c r="A311" s="96"/>
      <c r="B311" s="83"/>
    </row>
    <row r="312" spans="1:2" ht="14.25" x14ac:dyDescent="0.2">
      <c r="A312" s="96"/>
      <c r="B312" s="83"/>
    </row>
    <row r="313" spans="1:2" ht="14.25" x14ac:dyDescent="0.2">
      <c r="A313" s="96"/>
      <c r="B313" s="83"/>
    </row>
    <row r="314" spans="1:2" ht="14.25" x14ac:dyDescent="0.2">
      <c r="A314" s="96"/>
      <c r="B314" s="83"/>
    </row>
    <row r="315" spans="1:2" ht="14.25" x14ac:dyDescent="0.2">
      <c r="A315" s="96"/>
      <c r="B315" s="83"/>
    </row>
    <row r="316" spans="1:2" ht="14.25" x14ac:dyDescent="0.2">
      <c r="A316" s="96"/>
      <c r="B316" s="83"/>
    </row>
    <row r="317" spans="1:2" ht="14.25" x14ac:dyDescent="0.2">
      <c r="A317" s="96"/>
      <c r="B317" s="83"/>
    </row>
    <row r="318" spans="1:2" ht="14.25" x14ac:dyDescent="0.2">
      <c r="A318" s="96"/>
      <c r="B318" s="83"/>
    </row>
    <row r="319" spans="1:2" ht="14.25" x14ac:dyDescent="0.2">
      <c r="A319" s="96"/>
      <c r="B319" s="83"/>
    </row>
    <row r="320" spans="1:2" ht="14.25" x14ac:dyDescent="0.2">
      <c r="A320" s="96"/>
      <c r="B320" s="83"/>
    </row>
    <row r="321" spans="1:2" ht="14.25" x14ac:dyDescent="0.2">
      <c r="A321" s="96"/>
      <c r="B321" s="83"/>
    </row>
    <row r="322" spans="1:2" ht="14.25" x14ac:dyDescent="0.2">
      <c r="A322" s="96"/>
      <c r="B322" s="83"/>
    </row>
    <row r="323" spans="1:2" ht="14.25" x14ac:dyDescent="0.2">
      <c r="A323" s="96"/>
      <c r="B323" s="83"/>
    </row>
    <row r="324" spans="1:2" ht="14.25" x14ac:dyDescent="0.2">
      <c r="A324" s="96"/>
      <c r="B324" s="83"/>
    </row>
    <row r="325" spans="1:2" ht="14.25" x14ac:dyDescent="0.2">
      <c r="A325" s="96"/>
      <c r="B325" s="83"/>
    </row>
    <row r="326" spans="1:2" ht="14.25" x14ac:dyDescent="0.2">
      <c r="A326" s="96"/>
      <c r="B326" s="83"/>
    </row>
    <row r="327" spans="1:2" ht="14.25" x14ac:dyDescent="0.2">
      <c r="A327" s="96"/>
      <c r="B327" s="83"/>
    </row>
    <row r="328" spans="1:2" ht="14.25" x14ac:dyDescent="0.2">
      <c r="A328" s="96"/>
      <c r="B328" s="83"/>
    </row>
    <row r="329" spans="1:2" ht="14.25" x14ac:dyDescent="0.2">
      <c r="A329" s="96"/>
      <c r="B329" s="83"/>
    </row>
    <row r="330" spans="1:2" ht="14.25" x14ac:dyDescent="0.2">
      <c r="A330" s="96"/>
      <c r="B330" s="83"/>
    </row>
    <row r="331" spans="1:2" ht="14.25" x14ac:dyDescent="0.2">
      <c r="A331" s="96"/>
      <c r="B331" s="83"/>
    </row>
    <row r="332" spans="1:2" ht="14.25" x14ac:dyDescent="0.2">
      <c r="A332" s="96"/>
      <c r="B332" s="83"/>
    </row>
    <row r="333" spans="1:2" ht="14.25" x14ac:dyDescent="0.2">
      <c r="A333" s="96"/>
      <c r="B333" s="83"/>
    </row>
    <row r="334" spans="1:2" ht="14.25" x14ac:dyDescent="0.2">
      <c r="A334" s="96"/>
      <c r="B334" s="83"/>
    </row>
    <row r="335" spans="1:2" ht="14.25" x14ac:dyDescent="0.2">
      <c r="A335" s="96"/>
      <c r="B335" s="83"/>
    </row>
    <row r="336" spans="1:2" ht="14.25" x14ac:dyDescent="0.2">
      <c r="A336" s="96"/>
      <c r="B336" s="83"/>
    </row>
    <row r="337" spans="1:2" ht="14.25" x14ac:dyDescent="0.2">
      <c r="A337" s="96"/>
      <c r="B337" s="83"/>
    </row>
    <row r="338" spans="1:2" ht="14.25" x14ac:dyDescent="0.2">
      <c r="A338" s="96"/>
      <c r="B338" s="83"/>
    </row>
    <row r="339" spans="1:2" ht="14.25" x14ac:dyDescent="0.2">
      <c r="A339" s="96"/>
      <c r="B339" s="83"/>
    </row>
    <row r="340" spans="1:2" ht="14.25" x14ac:dyDescent="0.2">
      <c r="A340" s="96"/>
      <c r="B340" s="83"/>
    </row>
    <row r="341" spans="1:2" ht="14.25" x14ac:dyDescent="0.2">
      <c r="A341" s="96"/>
      <c r="B341" s="83"/>
    </row>
    <row r="342" spans="1:2" ht="14.25" x14ac:dyDescent="0.2">
      <c r="A342" s="96"/>
      <c r="B342" s="83"/>
    </row>
    <row r="343" spans="1:2" ht="14.25" x14ac:dyDescent="0.2">
      <c r="A343" s="96"/>
      <c r="B343" s="83"/>
    </row>
    <row r="344" spans="1:2" ht="14.25" x14ac:dyDescent="0.2">
      <c r="A344" s="96"/>
      <c r="B344" s="83"/>
    </row>
    <row r="345" spans="1:2" ht="14.25" x14ac:dyDescent="0.2">
      <c r="A345" s="96"/>
      <c r="B345" s="83"/>
    </row>
    <row r="346" spans="1:2" ht="14.25" x14ac:dyDescent="0.2">
      <c r="A346" s="96"/>
      <c r="B346" s="83"/>
    </row>
    <row r="347" spans="1:2" ht="14.25" x14ac:dyDescent="0.2">
      <c r="A347" s="96"/>
      <c r="B347" s="83"/>
    </row>
    <row r="348" spans="1:2" ht="14.25" x14ac:dyDescent="0.2">
      <c r="A348" s="96"/>
      <c r="B348" s="83"/>
    </row>
    <row r="349" spans="1:2" ht="14.25" x14ac:dyDescent="0.2">
      <c r="A349" s="96"/>
      <c r="B349" s="83"/>
    </row>
    <row r="350" spans="1:2" ht="14.25" x14ac:dyDescent="0.2">
      <c r="A350" s="96"/>
      <c r="B350" s="83"/>
    </row>
    <row r="351" spans="1:2" ht="14.25" x14ac:dyDescent="0.2">
      <c r="A351" s="96"/>
      <c r="B351" s="83"/>
    </row>
    <row r="352" spans="1:2" ht="14.25" x14ac:dyDescent="0.2">
      <c r="A352" s="96"/>
      <c r="B352" s="83"/>
    </row>
    <row r="353" spans="1:2" ht="14.25" x14ac:dyDescent="0.2">
      <c r="A353" s="96"/>
      <c r="B353" s="83"/>
    </row>
    <row r="354" spans="1:2" ht="14.25" x14ac:dyDescent="0.2">
      <c r="A354" s="96"/>
      <c r="B354" s="83"/>
    </row>
    <row r="355" spans="1:2" ht="14.25" x14ac:dyDescent="0.2">
      <c r="A355" s="96"/>
      <c r="B355" s="83"/>
    </row>
    <row r="356" spans="1:2" ht="14.25" x14ac:dyDescent="0.2">
      <c r="A356" s="96"/>
      <c r="B356" s="83"/>
    </row>
    <row r="357" spans="1:2" ht="14.25" x14ac:dyDescent="0.2">
      <c r="A357" s="96"/>
      <c r="B357" s="83"/>
    </row>
    <row r="358" spans="1:2" ht="14.25" x14ac:dyDescent="0.2">
      <c r="A358" s="96"/>
      <c r="B358" s="83"/>
    </row>
    <row r="359" spans="1:2" ht="14.25" x14ac:dyDescent="0.2">
      <c r="A359" s="96"/>
      <c r="B359" s="83"/>
    </row>
    <row r="360" spans="1:2" ht="14.25" x14ac:dyDescent="0.2">
      <c r="A360" s="96"/>
      <c r="B360" s="83"/>
    </row>
    <row r="361" spans="1:2" ht="14.25" x14ac:dyDescent="0.2">
      <c r="A361" s="96"/>
      <c r="B361" s="83"/>
    </row>
    <row r="362" spans="1:2" ht="14.25" x14ac:dyDescent="0.2">
      <c r="A362" s="96"/>
      <c r="B362" s="83"/>
    </row>
    <row r="363" spans="1:2" ht="14.25" x14ac:dyDescent="0.2">
      <c r="A363" s="96"/>
      <c r="B363" s="83"/>
    </row>
    <row r="364" spans="1:2" ht="14.25" x14ac:dyDescent="0.2">
      <c r="A364" s="96"/>
      <c r="B364" s="83"/>
    </row>
    <row r="365" spans="1:2" ht="14.25" x14ac:dyDescent="0.2">
      <c r="A365" s="96"/>
      <c r="B365" s="83"/>
    </row>
    <row r="366" spans="1:2" ht="14.25" x14ac:dyDescent="0.2">
      <c r="A366" s="96"/>
      <c r="B366" s="83"/>
    </row>
    <row r="367" spans="1:2" ht="14.25" x14ac:dyDescent="0.2">
      <c r="A367" s="96"/>
      <c r="B367" s="83"/>
    </row>
    <row r="368" spans="1:2" ht="14.25" x14ac:dyDescent="0.2">
      <c r="A368" s="96"/>
      <c r="B368" s="83"/>
    </row>
    <row r="369" spans="1:2" ht="14.25" x14ac:dyDescent="0.2">
      <c r="A369" s="96"/>
      <c r="B369" s="83"/>
    </row>
    <row r="370" spans="1:2" ht="14.25" x14ac:dyDescent="0.2">
      <c r="A370" s="96"/>
      <c r="B370" s="83"/>
    </row>
    <row r="371" spans="1:2" ht="14.25" x14ac:dyDescent="0.2">
      <c r="A371" s="96"/>
      <c r="B371" s="83"/>
    </row>
    <row r="372" spans="1:2" ht="14.25" x14ac:dyDescent="0.2">
      <c r="A372" s="96"/>
      <c r="B372" s="83"/>
    </row>
    <row r="373" spans="1:2" ht="14.25" x14ac:dyDescent="0.2">
      <c r="A373" s="96"/>
      <c r="B373" s="83"/>
    </row>
    <row r="374" spans="1:2" ht="14.25" x14ac:dyDescent="0.2">
      <c r="A374" s="96"/>
      <c r="B374" s="83"/>
    </row>
    <row r="375" spans="1:2" ht="14.25" x14ac:dyDescent="0.2">
      <c r="A375" s="96"/>
      <c r="B375" s="83"/>
    </row>
    <row r="376" spans="1:2" ht="14.25" x14ac:dyDescent="0.2">
      <c r="A376" s="96"/>
      <c r="B376" s="83"/>
    </row>
    <row r="377" spans="1:2" ht="14.25" x14ac:dyDescent="0.2">
      <c r="A377" s="96"/>
      <c r="B377" s="83"/>
    </row>
    <row r="378" spans="1:2" ht="14.25" x14ac:dyDescent="0.2">
      <c r="A378" s="96"/>
      <c r="B378" s="83"/>
    </row>
    <row r="379" spans="1:2" ht="14.25" x14ac:dyDescent="0.2">
      <c r="A379" s="96"/>
      <c r="B379" s="83"/>
    </row>
    <row r="380" spans="1:2" ht="14.25" x14ac:dyDescent="0.2">
      <c r="A380" s="96"/>
      <c r="B380" s="83"/>
    </row>
    <row r="381" spans="1:2" ht="14.25" x14ac:dyDescent="0.2">
      <c r="A381" s="96"/>
      <c r="B381" s="83"/>
    </row>
    <row r="382" spans="1:2" ht="14.25" x14ac:dyDescent="0.2">
      <c r="A382" s="96"/>
      <c r="B382" s="83"/>
    </row>
    <row r="383" spans="1:2" ht="14.25" x14ac:dyDescent="0.2">
      <c r="A383" s="96"/>
      <c r="B383" s="83"/>
    </row>
    <row r="384" spans="1:2" ht="14.25" x14ac:dyDescent="0.2">
      <c r="A384" s="96"/>
      <c r="B384" s="83"/>
    </row>
    <row r="385" spans="1:2" ht="14.25" x14ac:dyDescent="0.2">
      <c r="A385" s="96"/>
      <c r="B385" s="83"/>
    </row>
    <row r="386" spans="1:2" ht="14.25" x14ac:dyDescent="0.2">
      <c r="A386" s="96"/>
      <c r="B386" s="83"/>
    </row>
    <row r="387" spans="1:2" ht="14.25" x14ac:dyDescent="0.2">
      <c r="A387" s="96"/>
      <c r="B387" s="83"/>
    </row>
    <row r="388" spans="1:2" ht="14.25" x14ac:dyDescent="0.2">
      <c r="A388" s="96"/>
      <c r="B388" s="83"/>
    </row>
    <row r="389" spans="1:2" ht="14.25" x14ac:dyDescent="0.2">
      <c r="A389" s="96"/>
      <c r="B389" s="83"/>
    </row>
    <row r="390" spans="1:2" ht="14.25" x14ac:dyDescent="0.2">
      <c r="A390" s="96"/>
      <c r="B390" s="83"/>
    </row>
    <row r="391" spans="1:2" ht="14.25" x14ac:dyDescent="0.2">
      <c r="A391" s="96"/>
      <c r="B391" s="83"/>
    </row>
    <row r="392" spans="1:2" ht="14.25" x14ac:dyDescent="0.2">
      <c r="A392" s="96"/>
      <c r="B392" s="83"/>
    </row>
    <row r="393" spans="1:2" ht="14.25" x14ac:dyDescent="0.2">
      <c r="A393" s="96"/>
      <c r="B393" s="83"/>
    </row>
    <row r="394" spans="1:2" ht="14.25" x14ac:dyDescent="0.2">
      <c r="A394" s="96"/>
      <c r="B394" s="83"/>
    </row>
    <row r="395" spans="1:2" ht="14.25" x14ac:dyDescent="0.2">
      <c r="A395" s="96"/>
      <c r="B395" s="83"/>
    </row>
    <row r="396" spans="1:2" ht="14.25" x14ac:dyDescent="0.2">
      <c r="A396" s="96"/>
      <c r="B396" s="83"/>
    </row>
    <row r="397" spans="1:2" ht="14.25" x14ac:dyDescent="0.2">
      <c r="A397" s="96"/>
      <c r="B397" s="83"/>
    </row>
    <row r="398" spans="1:2" ht="14.25" x14ac:dyDescent="0.2">
      <c r="A398" s="96"/>
      <c r="B398" s="83"/>
    </row>
    <row r="399" spans="1:2" ht="14.25" x14ac:dyDescent="0.2">
      <c r="A399" s="96"/>
      <c r="B399" s="83"/>
    </row>
    <row r="400" spans="1:2" ht="14.25" x14ac:dyDescent="0.2">
      <c r="A400" s="96"/>
      <c r="B400" s="83"/>
    </row>
    <row r="401" spans="1:2" ht="14.25" x14ac:dyDescent="0.2">
      <c r="A401" s="96"/>
      <c r="B401" s="83"/>
    </row>
    <row r="402" spans="1:2" ht="14.25" x14ac:dyDescent="0.2">
      <c r="A402" s="96"/>
      <c r="B402" s="83"/>
    </row>
    <row r="403" spans="1:2" ht="14.25" x14ac:dyDescent="0.2">
      <c r="A403" s="96"/>
      <c r="B403" s="83"/>
    </row>
    <row r="404" spans="1:2" ht="14.25" x14ac:dyDescent="0.2">
      <c r="A404" s="96"/>
      <c r="B404" s="83"/>
    </row>
    <row r="405" spans="1:2" ht="14.25" x14ac:dyDescent="0.2">
      <c r="A405" s="96"/>
      <c r="B405" s="83"/>
    </row>
    <row r="406" spans="1:2" ht="14.25" x14ac:dyDescent="0.2">
      <c r="A406" s="96"/>
      <c r="B406" s="83"/>
    </row>
    <row r="407" spans="1:2" ht="14.25" x14ac:dyDescent="0.2">
      <c r="A407" s="96"/>
      <c r="B407" s="83"/>
    </row>
    <row r="408" spans="1:2" ht="14.25" x14ac:dyDescent="0.2">
      <c r="A408" s="96"/>
      <c r="B408" s="83"/>
    </row>
    <row r="409" spans="1:2" ht="14.25" x14ac:dyDescent="0.2">
      <c r="A409" s="96"/>
      <c r="B409" s="83"/>
    </row>
    <row r="410" spans="1:2" ht="14.25" x14ac:dyDescent="0.2">
      <c r="A410" s="96"/>
      <c r="B410" s="83"/>
    </row>
    <row r="411" spans="1:2" ht="14.25" x14ac:dyDescent="0.2">
      <c r="A411" s="96"/>
      <c r="B411" s="83"/>
    </row>
    <row r="412" spans="1:2" ht="14.25" x14ac:dyDescent="0.2">
      <c r="A412" s="96"/>
      <c r="B412" s="83"/>
    </row>
    <row r="413" spans="1:2" ht="14.25" x14ac:dyDescent="0.2">
      <c r="A413" s="96"/>
      <c r="B413" s="83"/>
    </row>
    <row r="414" spans="1:2" ht="14.25" x14ac:dyDescent="0.2">
      <c r="A414" s="96"/>
      <c r="B414" s="83"/>
    </row>
    <row r="415" spans="1:2" ht="14.25" x14ac:dyDescent="0.2">
      <c r="A415" s="96"/>
      <c r="B415" s="83"/>
    </row>
    <row r="416" spans="1:2" ht="14.25" x14ac:dyDescent="0.2">
      <c r="A416" s="96"/>
      <c r="B416" s="83"/>
    </row>
    <row r="417" spans="1:2" ht="14.25" x14ac:dyDescent="0.2">
      <c r="A417" s="96"/>
      <c r="B417" s="83"/>
    </row>
    <row r="418" spans="1:2" ht="14.25" x14ac:dyDescent="0.2">
      <c r="A418" s="96"/>
      <c r="B418" s="83"/>
    </row>
    <row r="419" spans="1:2" ht="14.25" x14ac:dyDescent="0.2">
      <c r="A419" s="96"/>
      <c r="B419" s="83"/>
    </row>
    <row r="420" spans="1:2" ht="14.25" x14ac:dyDescent="0.2">
      <c r="A420" s="96"/>
      <c r="B420" s="83"/>
    </row>
    <row r="421" spans="1:2" ht="14.25" x14ac:dyDescent="0.2">
      <c r="A421" s="96"/>
      <c r="B421" s="83"/>
    </row>
    <row r="422" spans="1:2" ht="14.25" x14ac:dyDescent="0.2">
      <c r="A422" s="96"/>
      <c r="B422" s="83"/>
    </row>
    <row r="423" spans="1:2" ht="14.25" x14ac:dyDescent="0.2">
      <c r="A423" s="96"/>
      <c r="B423" s="83"/>
    </row>
    <row r="424" spans="1:2" ht="14.25" x14ac:dyDescent="0.2">
      <c r="A424" s="96"/>
      <c r="B424" s="83"/>
    </row>
    <row r="425" spans="1:2" ht="14.25" x14ac:dyDescent="0.2">
      <c r="A425" s="96"/>
      <c r="B425" s="83"/>
    </row>
    <row r="426" spans="1:2" ht="14.25" x14ac:dyDescent="0.2">
      <c r="A426" s="96"/>
      <c r="B426" s="83"/>
    </row>
    <row r="427" spans="1:2" ht="14.25" x14ac:dyDescent="0.2">
      <c r="A427" s="96"/>
      <c r="B427" s="83"/>
    </row>
    <row r="428" spans="1:2" ht="14.25" x14ac:dyDescent="0.2">
      <c r="A428" s="96"/>
      <c r="B428" s="83"/>
    </row>
    <row r="429" spans="1:2" ht="14.25" x14ac:dyDescent="0.2">
      <c r="A429" s="96"/>
      <c r="B429" s="83"/>
    </row>
    <row r="430" spans="1:2" ht="14.25" x14ac:dyDescent="0.2">
      <c r="A430" s="96"/>
      <c r="B430" s="83"/>
    </row>
    <row r="431" spans="1:2" ht="14.25" x14ac:dyDescent="0.2">
      <c r="A431" s="96"/>
      <c r="B431" s="83"/>
    </row>
    <row r="432" spans="1:2" ht="14.25" x14ac:dyDescent="0.2">
      <c r="A432" s="96"/>
      <c r="B432" s="83"/>
    </row>
    <row r="433" spans="1:2" ht="14.25" x14ac:dyDescent="0.2">
      <c r="A433" s="96"/>
      <c r="B433" s="83"/>
    </row>
    <row r="434" spans="1:2" ht="14.25" x14ac:dyDescent="0.2">
      <c r="A434" s="96"/>
      <c r="B434" s="83"/>
    </row>
    <row r="435" spans="1:2" ht="14.25" x14ac:dyDescent="0.2">
      <c r="A435" s="96"/>
      <c r="B435" s="83"/>
    </row>
    <row r="436" spans="1:2" ht="14.25" x14ac:dyDescent="0.2">
      <c r="A436" s="96"/>
      <c r="B436" s="83"/>
    </row>
    <row r="437" spans="1:2" ht="14.25" x14ac:dyDescent="0.2">
      <c r="A437" s="96"/>
      <c r="B437" s="83"/>
    </row>
    <row r="438" spans="1:2" ht="14.25" x14ac:dyDescent="0.2">
      <c r="A438" s="96"/>
      <c r="B438" s="83"/>
    </row>
    <row r="439" spans="1:2" ht="14.25" x14ac:dyDescent="0.2">
      <c r="A439" s="96"/>
      <c r="B439" s="83"/>
    </row>
    <row r="440" spans="1:2" ht="14.25" x14ac:dyDescent="0.2">
      <c r="A440" s="96"/>
      <c r="B440" s="83"/>
    </row>
    <row r="441" spans="1:2" ht="14.25" x14ac:dyDescent="0.2">
      <c r="A441" s="96"/>
      <c r="B441" s="83"/>
    </row>
    <row r="442" spans="1:2" ht="14.25" x14ac:dyDescent="0.2">
      <c r="A442" s="96"/>
      <c r="B442" s="83"/>
    </row>
    <row r="443" spans="1:2" ht="14.25" x14ac:dyDescent="0.2">
      <c r="A443" s="96"/>
      <c r="B443" s="83"/>
    </row>
    <row r="444" spans="1:2" ht="14.25" x14ac:dyDescent="0.2">
      <c r="A444" s="96"/>
      <c r="B444" s="83"/>
    </row>
    <row r="445" spans="1:2" ht="14.25" x14ac:dyDescent="0.2">
      <c r="A445" s="96"/>
      <c r="B445" s="83"/>
    </row>
    <row r="446" spans="1:2" ht="14.25" x14ac:dyDescent="0.2">
      <c r="A446" s="96"/>
      <c r="B446" s="83"/>
    </row>
    <row r="447" spans="1:2" ht="14.25" x14ac:dyDescent="0.2">
      <c r="A447" s="96"/>
      <c r="B447" s="83"/>
    </row>
    <row r="448" spans="1:2" ht="14.25" x14ac:dyDescent="0.2">
      <c r="A448" s="96"/>
      <c r="B448" s="83"/>
    </row>
    <row r="449" spans="1:2" ht="14.25" x14ac:dyDescent="0.2">
      <c r="A449" s="96"/>
      <c r="B449" s="83"/>
    </row>
    <row r="450" spans="1:2" ht="14.25" x14ac:dyDescent="0.2">
      <c r="A450" s="96"/>
      <c r="B450" s="83"/>
    </row>
    <row r="451" spans="1:2" ht="14.25" x14ac:dyDescent="0.2">
      <c r="A451" s="96"/>
      <c r="B451" s="83"/>
    </row>
    <row r="452" spans="1:2" ht="14.25" x14ac:dyDescent="0.2">
      <c r="A452" s="96"/>
      <c r="B452" s="83"/>
    </row>
    <row r="453" spans="1:2" ht="14.25" x14ac:dyDescent="0.2">
      <c r="A453" s="96"/>
      <c r="B453" s="83"/>
    </row>
    <row r="454" spans="1:2" ht="14.25" x14ac:dyDescent="0.2">
      <c r="A454" s="96"/>
      <c r="B454" s="83"/>
    </row>
    <row r="455" spans="1:2" ht="14.25" x14ac:dyDescent="0.2">
      <c r="A455" s="96"/>
      <c r="B455" s="83"/>
    </row>
    <row r="456" spans="1:2" ht="14.25" x14ac:dyDescent="0.2">
      <c r="A456" s="96"/>
      <c r="B456" s="83"/>
    </row>
    <row r="457" spans="1:2" ht="14.25" x14ac:dyDescent="0.2">
      <c r="A457" s="96"/>
      <c r="B457" s="83"/>
    </row>
    <row r="458" spans="1:2" ht="14.25" x14ac:dyDescent="0.2">
      <c r="A458" s="96"/>
      <c r="B458" s="83"/>
    </row>
    <row r="459" spans="1:2" ht="14.25" x14ac:dyDescent="0.2">
      <c r="A459" s="96"/>
      <c r="B459" s="83"/>
    </row>
    <row r="460" spans="1:2" ht="14.25" x14ac:dyDescent="0.2">
      <c r="A460" s="96"/>
      <c r="B460" s="83"/>
    </row>
    <row r="461" spans="1:2" ht="14.25" x14ac:dyDescent="0.2">
      <c r="A461" s="96"/>
      <c r="B461" s="83"/>
    </row>
    <row r="462" spans="1:2" ht="14.25" x14ac:dyDescent="0.2">
      <c r="A462" s="96"/>
      <c r="B462" s="83"/>
    </row>
    <row r="463" spans="1:2" ht="14.25" x14ac:dyDescent="0.2">
      <c r="A463" s="96"/>
      <c r="B463" s="83"/>
    </row>
    <row r="464" spans="1:2" ht="14.25" x14ac:dyDescent="0.2">
      <c r="A464" s="96"/>
      <c r="B464" s="83"/>
    </row>
    <row r="465" spans="1:2" ht="14.25" x14ac:dyDescent="0.2">
      <c r="A465" s="96"/>
      <c r="B465" s="83"/>
    </row>
    <row r="466" spans="1:2" ht="14.25" x14ac:dyDescent="0.2">
      <c r="A466" s="96"/>
      <c r="B466" s="83"/>
    </row>
    <row r="467" spans="1:2" ht="14.25" x14ac:dyDescent="0.2">
      <c r="A467" s="96"/>
      <c r="B467" s="83"/>
    </row>
    <row r="468" spans="1:2" ht="14.25" x14ac:dyDescent="0.2">
      <c r="A468" s="96"/>
      <c r="B468" s="83"/>
    </row>
    <row r="469" spans="1:2" ht="14.25" x14ac:dyDescent="0.2">
      <c r="A469" s="96"/>
      <c r="B469" s="83"/>
    </row>
    <row r="470" spans="1:2" ht="14.25" x14ac:dyDescent="0.2">
      <c r="A470" s="96"/>
      <c r="B470" s="83"/>
    </row>
    <row r="471" spans="1:2" ht="14.25" x14ac:dyDescent="0.2">
      <c r="A471" s="96"/>
      <c r="B471" s="83"/>
    </row>
    <row r="472" spans="1:2" ht="14.25" x14ac:dyDescent="0.2">
      <c r="A472" s="96"/>
      <c r="B472" s="83"/>
    </row>
    <row r="473" spans="1:2" ht="14.25" x14ac:dyDescent="0.2">
      <c r="A473" s="96"/>
      <c r="B473" s="83"/>
    </row>
    <row r="474" spans="1:2" ht="14.25" x14ac:dyDescent="0.2">
      <c r="A474" s="96"/>
      <c r="B474" s="83"/>
    </row>
    <row r="475" spans="1:2" ht="14.25" x14ac:dyDescent="0.2">
      <c r="A475" s="96"/>
      <c r="B475" s="83"/>
    </row>
    <row r="476" spans="1:2" ht="14.25" x14ac:dyDescent="0.2">
      <c r="A476" s="96"/>
      <c r="B476" s="83"/>
    </row>
    <row r="477" spans="1:2" ht="14.25" x14ac:dyDescent="0.2">
      <c r="A477" s="96"/>
      <c r="B477" s="83"/>
    </row>
    <row r="478" spans="1:2" ht="14.25" x14ac:dyDescent="0.2">
      <c r="A478" s="96"/>
      <c r="B478" s="83"/>
    </row>
    <row r="479" spans="1:2" ht="14.25" x14ac:dyDescent="0.2">
      <c r="A479" s="96"/>
      <c r="B479" s="83"/>
    </row>
    <row r="480" spans="1:2" ht="14.25" x14ac:dyDescent="0.2">
      <c r="A480" s="96"/>
      <c r="B480" s="83"/>
    </row>
    <row r="481" spans="1:2" ht="14.25" x14ac:dyDescent="0.2">
      <c r="A481" s="96"/>
      <c r="B481" s="83"/>
    </row>
    <row r="482" spans="1:2" ht="14.25" x14ac:dyDescent="0.2">
      <c r="A482" s="96"/>
      <c r="B482" s="83"/>
    </row>
    <row r="483" spans="1:2" ht="14.25" x14ac:dyDescent="0.2">
      <c r="A483" s="96"/>
      <c r="B483" s="83"/>
    </row>
    <row r="484" spans="1:2" ht="14.25" x14ac:dyDescent="0.2">
      <c r="A484" s="96"/>
      <c r="B484" s="83"/>
    </row>
    <row r="485" spans="1:2" ht="14.25" x14ac:dyDescent="0.2">
      <c r="A485" s="96"/>
      <c r="B485" s="83"/>
    </row>
    <row r="486" spans="1:2" ht="14.25" x14ac:dyDescent="0.2">
      <c r="A486" s="96"/>
      <c r="B486" s="83"/>
    </row>
    <row r="487" spans="1:2" ht="14.25" x14ac:dyDescent="0.2">
      <c r="A487" s="96"/>
      <c r="B487" s="83"/>
    </row>
    <row r="488" spans="1:2" ht="14.25" x14ac:dyDescent="0.2">
      <c r="A488" s="96"/>
      <c r="B488" s="83"/>
    </row>
    <row r="489" spans="1:2" ht="14.25" x14ac:dyDescent="0.2">
      <c r="A489" s="96"/>
      <c r="B489" s="83"/>
    </row>
    <row r="490" spans="1:2" ht="14.25" x14ac:dyDescent="0.2">
      <c r="A490" s="96"/>
      <c r="B490" s="83"/>
    </row>
    <row r="491" spans="1:2" ht="14.25" x14ac:dyDescent="0.2">
      <c r="A491" s="96"/>
      <c r="B491" s="83"/>
    </row>
    <row r="492" spans="1:2" ht="14.25" x14ac:dyDescent="0.2">
      <c r="A492" s="96"/>
      <c r="B492" s="83"/>
    </row>
    <row r="493" spans="1:2" ht="14.25" x14ac:dyDescent="0.2">
      <c r="A493" s="96"/>
      <c r="B493" s="83"/>
    </row>
    <row r="494" spans="1:2" ht="14.25" x14ac:dyDescent="0.2">
      <c r="A494" s="96"/>
      <c r="B494" s="83"/>
    </row>
    <row r="495" spans="1:2" ht="14.25" x14ac:dyDescent="0.2">
      <c r="A495" s="96"/>
      <c r="B495" s="83"/>
    </row>
    <row r="496" spans="1:2" ht="14.25" x14ac:dyDescent="0.2">
      <c r="A496" s="96"/>
      <c r="B496" s="83"/>
    </row>
    <row r="497" spans="1:2" ht="14.25" x14ac:dyDescent="0.2">
      <c r="A497" s="96"/>
      <c r="B497" s="83"/>
    </row>
    <row r="498" spans="1:2" ht="14.25" x14ac:dyDescent="0.2">
      <c r="A498" s="96"/>
      <c r="B498" s="83"/>
    </row>
    <row r="499" spans="1:2" ht="14.25" x14ac:dyDescent="0.2">
      <c r="A499" s="96"/>
      <c r="B499" s="83"/>
    </row>
    <row r="500" spans="1:2" ht="14.25" x14ac:dyDescent="0.2">
      <c r="A500" s="96"/>
      <c r="B500" s="83"/>
    </row>
    <row r="501" spans="1:2" ht="14.25" x14ac:dyDescent="0.2">
      <c r="A501" s="96"/>
      <c r="B501" s="83"/>
    </row>
    <row r="502" spans="1:2" ht="14.25" x14ac:dyDescent="0.2">
      <c r="A502" s="96"/>
      <c r="B502" s="83"/>
    </row>
    <row r="503" spans="1:2" ht="14.25" x14ac:dyDescent="0.2">
      <c r="A503" s="96"/>
      <c r="B503" s="83"/>
    </row>
    <row r="504" spans="1:2" ht="14.25" x14ac:dyDescent="0.2">
      <c r="A504" s="96"/>
      <c r="B504" s="83"/>
    </row>
    <row r="505" spans="1:2" ht="14.25" x14ac:dyDescent="0.2">
      <c r="A505" s="96"/>
      <c r="B505" s="83"/>
    </row>
    <row r="506" spans="1:2" ht="14.25" x14ac:dyDescent="0.2">
      <c r="A506" s="96"/>
      <c r="B506" s="83"/>
    </row>
    <row r="507" spans="1:2" ht="14.25" x14ac:dyDescent="0.2">
      <c r="A507" s="96"/>
      <c r="B507" s="83"/>
    </row>
    <row r="508" spans="1:2" ht="14.25" x14ac:dyDescent="0.2">
      <c r="A508" s="96"/>
      <c r="B508" s="83"/>
    </row>
    <row r="509" spans="1:2" ht="14.25" x14ac:dyDescent="0.2">
      <c r="A509" s="96"/>
      <c r="B509" s="83"/>
    </row>
    <row r="510" spans="1:2" ht="14.25" x14ac:dyDescent="0.2">
      <c r="A510" s="96"/>
      <c r="B510" s="83"/>
    </row>
    <row r="511" spans="1:2" ht="14.25" x14ac:dyDescent="0.2">
      <c r="A511" s="96"/>
      <c r="B511" s="83"/>
    </row>
    <row r="512" spans="1:2" ht="14.25" x14ac:dyDescent="0.2">
      <c r="A512" s="96"/>
      <c r="B512" s="83"/>
    </row>
    <row r="513" spans="1:2" ht="14.25" x14ac:dyDescent="0.2">
      <c r="A513" s="96"/>
      <c r="B513" s="83"/>
    </row>
    <row r="514" spans="1:2" ht="14.25" x14ac:dyDescent="0.2">
      <c r="A514" s="96"/>
      <c r="B514" s="83"/>
    </row>
    <row r="515" spans="1:2" ht="14.25" x14ac:dyDescent="0.2">
      <c r="A515" s="96"/>
      <c r="B515" s="83"/>
    </row>
    <row r="516" spans="1:2" ht="14.25" x14ac:dyDescent="0.2">
      <c r="A516" s="96"/>
      <c r="B516" s="83"/>
    </row>
    <row r="517" spans="1:2" ht="14.25" x14ac:dyDescent="0.2">
      <c r="A517" s="96"/>
      <c r="B517" s="83"/>
    </row>
    <row r="518" spans="1:2" ht="14.25" x14ac:dyDescent="0.2">
      <c r="A518" s="96"/>
      <c r="B518" s="83"/>
    </row>
    <row r="519" spans="1:2" ht="14.25" x14ac:dyDescent="0.2">
      <c r="A519" s="96"/>
      <c r="B519" s="83"/>
    </row>
    <row r="520" spans="1:2" ht="14.25" x14ac:dyDescent="0.2">
      <c r="A520" s="96"/>
      <c r="B520" s="83"/>
    </row>
    <row r="521" spans="1:2" ht="14.25" x14ac:dyDescent="0.2">
      <c r="A521" s="96"/>
      <c r="B521" s="83"/>
    </row>
    <row r="522" spans="1:2" ht="14.25" x14ac:dyDescent="0.2">
      <c r="A522" s="96"/>
      <c r="B522" s="83"/>
    </row>
    <row r="523" spans="1:2" ht="14.25" x14ac:dyDescent="0.2">
      <c r="A523" s="96"/>
      <c r="B523" s="83"/>
    </row>
    <row r="524" spans="1:2" ht="14.25" x14ac:dyDescent="0.2">
      <c r="A524" s="96"/>
      <c r="B524" s="83"/>
    </row>
    <row r="525" spans="1:2" ht="14.25" x14ac:dyDescent="0.2">
      <c r="A525" s="96"/>
      <c r="B525" s="83"/>
    </row>
    <row r="526" spans="1:2" ht="14.25" x14ac:dyDescent="0.2">
      <c r="A526" s="96"/>
      <c r="B526" s="83"/>
    </row>
    <row r="527" spans="1:2" ht="14.25" x14ac:dyDescent="0.2">
      <c r="A527" s="96"/>
      <c r="B527" s="83"/>
    </row>
    <row r="528" spans="1:2" ht="14.25" x14ac:dyDescent="0.2">
      <c r="A528" s="96"/>
      <c r="B528" s="83"/>
    </row>
    <row r="529" spans="1:2" ht="14.25" x14ac:dyDescent="0.2">
      <c r="A529" s="96"/>
      <c r="B529" s="83"/>
    </row>
    <row r="530" spans="1:2" ht="14.25" x14ac:dyDescent="0.2">
      <c r="A530" s="96"/>
      <c r="B530" s="83"/>
    </row>
    <row r="531" spans="1:2" ht="14.25" x14ac:dyDescent="0.2">
      <c r="A531" s="96"/>
      <c r="B531" s="83"/>
    </row>
    <row r="532" spans="1:2" ht="14.25" x14ac:dyDescent="0.2">
      <c r="A532" s="96"/>
      <c r="B532" s="83"/>
    </row>
    <row r="533" spans="1:2" ht="14.25" x14ac:dyDescent="0.2">
      <c r="A533" s="96"/>
      <c r="B533" s="83"/>
    </row>
    <row r="534" spans="1:2" ht="14.25" x14ac:dyDescent="0.2">
      <c r="A534" s="96"/>
      <c r="B534" s="83"/>
    </row>
    <row r="535" spans="1:2" ht="14.25" x14ac:dyDescent="0.2">
      <c r="A535" s="96"/>
      <c r="B535" s="83"/>
    </row>
    <row r="536" spans="1:2" ht="14.25" x14ac:dyDescent="0.2">
      <c r="A536" s="96"/>
      <c r="B536" s="83"/>
    </row>
    <row r="537" spans="1:2" ht="14.25" x14ac:dyDescent="0.2">
      <c r="A537" s="96"/>
      <c r="B537" s="83"/>
    </row>
    <row r="538" spans="1:2" ht="14.25" x14ac:dyDescent="0.2">
      <c r="A538" s="96"/>
      <c r="B538" s="83"/>
    </row>
    <row r="539" spans="1:2" ht="14.25" x14ac:dyDescent="0.2">
      <c r="A539" s="96"/>
      <c r="B539" s="83"/>
    </row>
    <row r="540" spans="1:2" ht="14.25" x14ac:dyDescent="0.2">
      <c r="A540" s="96"/>
      <c r="B540" s="83"/>
    </row>
    <row r="541" spans="1:2" ht="14.25" x14ac:dyDescent="0.2">
      <c r="A541" s="96"/>
      <c r="B541" s="83"/>
    </row>
    <row r="542" spans="1:2" ht="14.25" x14ac:dyDescent="0.2">
      <c r="A542" s="96"/>
      <c r="B542" s="83"/>
    </row>
    <row r="543" spans="1:2" ht="14.25" x14ac:dyDescent="0.2">
      <c r="A543" s="96"/>
      <c r="B543" s="83"/>
    </row>
    <row r="544" spans="1:2" ht="14.25" x14ac:dyDescent="0.2">
      <c r="A544" s="96"/>
      <c r="B544" s="83"/>
    </row>
    <row r="545" spans="1:2" ht="14.25" x14ac:dyDescent="0.2">
      <c r="A545" s="96"/>
      <c r="B545" s="83"/>
    </row>
    <row r="546" spans="1:2" ht="14.25" x14ac:dyDescent="0.2">
      <c r="A546" s="96"/>
      <c r="B546" s="83"/>
    </row>
    <row r="547" spans="1:2" ht="14.25" x14ac:dyDescent="0.2">
      <c r="A547" s="96"/>
      <c r="B547" s="83"/>
    </row>
    <row r="548" spans="1:2" ht="14.25" x14ac:dyDescent="0.2">
      <c r="A548" s="96"/>
      <c r="B548" s="83"/>
    </row>
    <row r="549" spans="1:2" ht="14.25" x14ac:dyDescent="0.2">
      <c r="A549" s="96"/>
      <c r="B549" s="83"/>
    </row>
    <row r="550" spans="1:2" ht="14.25" x14ac:dyDescent="0.2">
      <c r="A550" s="96"/>
      <c r="B550" s="83"/>
    </row>
    <row r="551" spans="1:2" ht="14.25" x14ac:dyDescent="0.2">
      <c r="A551" s="96"/>
      <c r="B551" s="83"/>
    </row>
    <row r="552" spans="1:2" ht="14.25" x14ac:dyDescent="0.2">
      <c r="A552" s="96"/>
      <c r="B552" s="83"/>
    </row>
    <row r="553" spans="1:2" ht="14.25" x14ac:dyDescent="0.2">
      <c r="A553" s="96"/>
      <c r="B553" s="83"/>
    </row>
    <row r="554" spans="1:2" ht="14.25" x14ac:dyDescent="0.2">
      <c r="A554" s="96"/>
      <c r="B554" s="83"/>
    </row>
    <row r="555" spans="1:2" ht="14.25" x14ac:dyDescent="0.2">
      <c r="A555" s="96"/>
      <c r="B555" s="83"/>
    </row>
    <row r="556" spans="1:2" ht="14.25" x14ac:dyDescent="0.2">
      <c r="A556" s="96"/>
      <c r="B556" s="83"/>
    </row>
    <row r="557" spans="1:2" ht="14.25" x14ac:dyDescent="0.2">
      <c r="A557" s="96"/>
      <c r="B557" s="83"/>
    </row>
    <row r="558" spans="1:2" ht="14.25" x14ac:dyDescent="0.2">
      <c r="A558" s="96"/>
      <c r="B558" s="83"/>
    </row>
    <row r="559" spans="1:2" ht="14.25" x14ac:dyDescent="0.2">
      <c r="A559" s="96"/>
      <c r="B559" s="83"/>
    </row>
    <row r="560" spans="1:2" ht="14.25" x14ac:dyDescent="0.2">
      <c r="A560" s="96"/>
      <c r="B560" s="83"/>
    </row>
    <row r="561" spans="1:2" ht="14.25" x14ac:dyDescent="0.2">
      <c r="A561" s="96"/>
      <c r="B561" s="83"/>
    </row>
    <row r="562" spans="1:2" ht="14.25" x14ac:dyDescent="0.2">
      <c r="A562" s="96"/>
      <c r="B562" s="83"/>
    </row>
    <row r="563" spans="1:2" ht="14.25" x14ac:dyDescent="0.2">
      <c r="A563" s="96"/>
      <c r="B563" s="83"/>
    </row>
    <row r="564" spans="1:2" ht="14.25" x14ac:dyDescent="0.2">
      <c r="A564" s="96"/>
      <c r="B564" s="83"/>
    </row>
    <row r="565" spans="1:2" ht="14.25" x14ac:dyDescent="0.2">
      <c r="A565" s="96"/>
      <c r="B565" s="83"/>
    </row>
    <row r="566" spans="1:2" ht="14.25" x14ac:dyDescent="0.2">
      <c r="A566" s="96"/>
      <c r="B566" s="83"/>
    </row>
    <row r="567" spans="1:2" ht="14.25" x14ac:dyDescent="0.2">
      <c r="A567" s="96"/>
      <c r="B567" s="83"/>
    </row>
    <row r="568" spans="1:2" ht="14.25" x14ac:dyDescent="0.2">
      <c r="A568" s="96"/>
      <c r="B568" s="83"/>
    </row>
    <row r="569" spans="1:2" ht="14.25" x14ac:dyDescent="0.2">
      <c r="A569" s="96"/>
      <c r="B569" s="83"/>
    </row>
    <row r="570" spans="1:2" ht="14.25" x14ac:dyDescent="0.2">
      <c r="A570" s="96"/>
      <c r="B570" s="83"/>
    </row>
    <row r="571" spans="1:2" ht="14.25" x14ac:dyDescent="0.2">
      <c r="A571" s="96"/>
      <c r="B571" s="83"/>
    </row>
    <row r="572" spans="1:2" ht="14.25" x14ac:dyDescent="0.2">
      <c r="A572" s="96"/>
      <c r="B572" s="83"/>
    </row>
    <row r="573" spans="1:2" ht="14.25" x14ac:dyDescent="0.2">
      <c r="A573" s="96"/>
      <c r="B573" s="83"/>
    </row>
    <row r="574" spans="1:2" ht="14.25" x14ac:dyDescent="0.2">
      <c r="A574" s="96"/>
      <c r="B574" s="83"/>
    </row>
    <row r="575" spans="1:2" ht="14.25" x14ac:dyDescent="0.2">
      <c r="A575" s="96"/>
      <c r="B575" s="83"/>
    </row>
    <row r="576" spans="1:2" ht="14.25" x14ac:dyDescent="0.2">
      <c r="A576" s="96"/>
      <c r="B576" s="83"/>
    </row>
    <row r="577" spans="1:2" ht="14.25" x14ac:dyDescent="0.2">
      <c r="A577" s="96"/>
      <c r="B577" s="83"/>
    </row>
    <row r="578" spans="1:2" ht="14.25" x14ac:dyDescent="0.2">
      <c r="A578" s="96"/>
      <c r="B578" s="83"/>
    </row>
    <row r="579" spans="1:2" ht="14.25" x14ac:dyDescent="0.2">
      <c r="A579" s="96"/>
      <c r="B579" s="83"/>
    </row>
    <row r="580" spans="1:2" ht="14.25" x14ac:dyDescent="0.2">
      <c r="A580" s="96"/>
      <c r="B580" s="83"/>
    </row>
    <row r="581" spans="1:2" ht="14.25" x14ac:dyDescent="0.2">
      <c r="A581" s="96"/>
      <c r="B581" s="83"/>
    </row>
    <row r="582" spans="1:2" ht="14.25" x14ac:dyDescent="0.2">
      <c r="A582" s="96"/>
      <c r="B582" s="83"/>
    </row>
    <row r="583" spans="1:2" ht="14.25" x14ac:dyDescent="0.2">
      <c r="A583" s="96"/>
      <c r="B583" s="83"/>
    </row>
    <row r="584" spans="1:2" ht="14.25" x14ac:dyDescent="0.2">
      <c r="A584" s="96"/>
      <c r="B584" s="83"/>
    </row>
    <row r="585" spans="1:2" ht="14.25" x14ac:dyDescent="0.2">
      <c r="A585" s="96"/>
      <c r="B585" s="83"/>
    </row>
    <row r="586" spans="1:2" ht="14.25" x14ac:dyDescent="0.2">
      <c r="A586" s="96"/>
      <c r="B586" s="83"/>
    </row>
    <row r="587" spans="1:2" ht="14.25" x14ac:dyDescent="0.2">
      <c r="A587" s="96"/>
      <c r="B587" s="83"/>
    </row>
    <row r="588" spans="1:2" ht="14.25" x14ac:dyDescent="0.2">
      <c r="A588" s="96"/>
      <c r="B588" s="83"/>
    </row>
    <row r="589" spans="1:2" ht="14.25" x14ac:dyDescent="0.2">
      <c r="A589" s="96"/>
      <c r="B589" s="83"/>
    </row>
    <row r="590" spans="1:2" ht="14.25" x14ac:dyDescent="0.2">
      <c r="A590" s="96"/>
      <c r="B590" s="83"/>
    </row>
    <row r="591" spans="1:2" ht="14.25" x14ac:dyDescent="0.2">
      <c r="A591" s="96"/>
      <c r="B591" s="83"/>
    </row>
    <row r="592" spans="1:2" ht="14.25" x14ac:dyDescent="0.2">
      <c r="A592" s="96"/>
      <c r="B592" s="83"/>
    </row>
    <row r="593" spans="1:2" ht="14.25" x14ac:dyDescent="0.2">
      <c r="A593" s="96"/>
      <c r="B593" s="83"/>
    </row>
    <row r="594" spans="1:2" ht="14.25" x14ac:dyDescent="0.2">
      <c r="A594" s="96"/>
      <c r="B594" s="83"/>
    </row>
    <row r="595" spans="1:2" ht="14.25" x14ac:dyDescent="0.2">
      <c r="A595" s="96"/>
      <c r="B595" s="83"/>
    </row>
    <row r="596" spans="1:2" ht="14.25" x14ac:dyDescent="0.2">
      <c r="A596" s="96"/>
      <c r="B596" s="83"/>
    </row>
    <row r="597" spans="1:2" ht="14.25" x14ac:dyDescent="0.2">
      <c r="A597" s="96"/>
      <c r="B597" s="83"/>
    </row>
    <row r="598" spans="1:2" ht="14.25" x14ac:dyDescent="0.2">
      <c r="A598" s="96"/>
      <c r="B598" s="83"/>
    </row>
    <row r="599" spans="1:2" ht="14.25" x14ac:dyDescent="0.2">
      <c r="A599" s="96"/>
      <c r="B599" s="83"/>
    </row>
    <row r="600" spans="1:2" ht="14.25" x14ac:dyDescent="0.2">
      <c r="A600" s="96"/>
      <c r="B600" s="83"/>
    </row>
    <row r="601" spans="1:2" ht="14.25" x14ac:dyDescent="0.2">
      <c r="A601" s="96"/>
      <c r="B601" s="83"/>
    </row>
    <row r="602" spans="1:2" ht="14.25" x14ac:dyDescent="0.2">
      <c r="A602" s="96"/>
      <c r="B602" s="83"/>
    </row>
    <row r="603" spans="1:2" ht="14.25" x14ac:dyDescent="0.2">
      <c r="A603" s="96"/>
      <c r="B603" s="83"/>
    </row>
    <row r="604" spans="1:2" ht="14.25" x14ac:dyDescent="0.2">
      <c r="A604" s="96"/>
      <c r="B604" s="83"/>
    </row>
    <row r="605" spans="1:2" ht="14.25" x14ac:dyDescent="0.2">
      <c r="A605" s="96"/>
      <c r="B605" s="83"/>
    </row>
    <row r="606" spans="1:2" ht="14.25" x14ac:dyDescent="0.2">
      <c r="A606" s="96"/>
      <c r="B606" s="83"/>
    </row>
    <row r="607" spans="1:2" ht="14.25" x14ac:dyDescent="0.2">
      <c r="A607" s="96"/>
      <c r="B607" s="83"/>
    </row>
    <row r="608" spans="1:2" ht="14.25" x14ac:dyDescent="0.2">
      <c r="A608" s="96"/>
      <c r="B608" s="83"/>
    </row>
    <row r="609" spans="1:2" ht="14.25" x14ac:dyDescent="0.2">
      <c r="A609" s="96"/>
      <c r="B609" s="83"/>
    </row>
    <row r="610" spans="1:2" ht="14.25" x14ac:dyDescent="0.2">
      <c r="A610" s="96"/>
      <c r="B610" s="83"/>
    </row>
    <row r="611" spans="1:2" ht="14.25" x14ac:dyDescent="0.2">
      <c r="A611" s="96"/>
      <c r="B611" s="83"/>
    </row>
    <row r="612" spans="1:2" ht="14.25" x14ac:dyDescent="0.2">
      <c r="A612" s="96"/>
      <c r="B612" s="83"/>
    </row>
    <row r="613" spans="1:2" ht="14.25" x14ac:dyDescent="0.2">
      <c r="A613" s="96"/>
      <c r="B613" s="83"/>
    </row>
    <row r="614" spans="1:2" ht="14.25" x14ac:dyDescent="0.2">
      <c r="A614" s="96"/>
      <c r="B614" s="83"/>
    </row>
    <row r="615" spans="1:2" ht="14.25" x14ac:dyDescent="0.2">
      <c r="A615" s="96"/>
      <c r="B615" s="83"/>
    </row>
    <row r="616" spans="1:2" ht="14.25" x14ac:dyDescent="0.2">
      <c r="A616" s="96"/>
      <c r="B616" s="83"/>
    </row>
    <row r="617" spans="1:2" ht="14.25" x14ac:dyDescent="0.2">
      <c r="A617" s="96"/>
      <c r="B617" s="83"/>
    </row>
    <row r="618" spans="1:2" ht="14.25" x14ac:dyDescent="0.2">
      <c r="A618" s="96"/>
      <c r="B618" s="83"/>
    </row>
    <row r="619" spans="1:2" ht="14.25" x14ac:dyDescent="0.2">
      <c r="A619" s="96"/>
      <c r="B619" s="83"/>
    </row>
    <row r="620" spans="1:2" ht="14.25" x14ac:dyDescent="0.2">
      <c r="A620" s="96"/>
      <c r="B620" s="83"/>
    </row>
    <row r="621" spans="1:2" ht="14.25" x14ac:dyDescent="0.2">
      <c r="A621" s="96"/>
      <c r="B621" s="83"/>
    </row>
    <row r="622" spans="1:2" ht="14.25" x14ac:dyDescent="0.2">
      <c r="A622" s="96"/>
      <c r="B622" s="83"/>
    </row>
    <row r="623" spans="1:2" ht="14.25" x14ac:dyDescent="0.2">
      <c r="A623" s="96"/>
      <c r="B623" s="83"/>
    </row>
    <row r="624" spans="1:2" ht="14.25" x14ac:dyDescent="0.2">
      <c r="A624" s="96"/>
      <c r="B624" s="83"/>
    </row>
    <row r="625" spans="1:2" ht="14.25" x14ac:dyDescent="0.2">
      <c r="A625" s="96"/>
      <c r="B625" s="83"/>
    </row>
    <row r="626" spans="1:2" ht="14.25" x14ac:dyDescent="0.2">
      <c r="A626" s="96"/>
      <c r="B626" s="83"/>
    </row>
    <row r="627" spans="1:2" ht="14.25" x14ac:dyDescent="0.2">
      <c r="A627" s="96"/>
      <c r="B627" s="83"/>
    </row>
    <row r="628" spans="1:2" ht="14.25" x14ac:dyDescent="0.2">
      <c r="A628" s="96"/>
      <c r="B628" s="83"/>
    </row>
    <row r="629" spans="1:2" ht="14.25" x14ac:dyDescent="0.2">
      <c r="A629" s="96"/>
      <c r="B629" s="83"/>
    </row>
    <row r="630" spans="1:2" ht="14.25" x14ac:dyDescent="0.2">
      <c r="A630" s="96"/>
      <c r="B630" s="83"/>
    </row>
    <row r="631" spans="1:2" ht="14.25" x14ac:dyDescent="0.2">
      <c r="A631" s="96"/>
      <c r="B631" s="83"/>
    </row>
    <row r="632" spans="1:2" ht="14.25" x14ac:dyDescent="0.2">
      <c r="A632" s="96"/>
      <c r="B632" s="83"/>
    </row>
    <row r="633" spans="1:2" ht="14.25" x14ac:dyDescent="0.2">
      <c r="A633" s="96"/>
      <c r="B633" s="83"/>
    </row>
    <row r="634" spans="1:2" ht="14.25" x14ac:dyDescent="0.2">
      <c r="A634" s="96"/>
      <c r="B634" s="83"/>
    </row>
    <row r="635" spans="1:2" ht="14.25" x14ac:dyDescent="0.2">
      <c r="A635" s="96"/>
      <c r="B635" s="83"/>
    </row>
    <row r="636" spans="1:2" ht="14.25" x14ac:dyDescent="0.2">
      <c r="A636" s="96"/>
      <c r="B636" s="83"/>
    </row>
    <row r="637" spans="1:2" ht="14.25" x14ac:dyDescent="0.2">
      <c r="A637" s="96"/>
      <c r="B637" s="83"/>
    </row>
    <row r="638" spans="1:2" ht="14.25" x14ac:dyDescent="0.2">
      <c r="A638" s="96"/>
      <c r="B638" s="83"/>
    </row>
    <row r="639" spans="1:2" ht="14.25" x14ac:dyDescent="0.2">
      <c r="A639" s="96"/>
      <c r="B639" s="83"/>
    </row>
    <row r="640" spans="1:2" ht="14.25" x14ac:dyDescent="0.2">
      <c r="A640" s="96"/>
      <c r="B640" s="83"/>
    </row>
    <row r="641" spans="1:2" ht="14.25" x14ac:dyDescent="0.2">
      <c r="A641" s="96"/>
      <c r="B641" s="83"/>
    </row>
    <row r="642" spans="1:2" ht="14.25" x14ac:dyDescent="0.2">
      <c r="A642" s="96"/>
      <c r="B642" s="83"/>
    </row>
    <row r="643" spans="1:2" ht="14.25" x14ac:dyDescent="0.2">
      <c r="A643" s="96"/>
      <c r="B643" s="83"/>
    </row>
    <row r="644" spans="1:2" ht="14.25" x14ac:dyDescent="0.2">
      <c r="A644" s="96"/>
      <c r="B644" s="83"/>
    </row>
    <row r="645" spans="1:2" ht="14.25" x14ac:dyDescent="0.2">
      <c r="A645" s="96"/>
      <c r="B645" s="83"/>
    </row>
    <row r="646" spans="1:2" ht="14.25" x14ac:dyDescent="0.2">
      <c r="A646" s="96"/>
      <c r="B646" s="83"/>
    </row>
    <row r="647" spans="1:2" ht="14.25" x14ac:dyDescent="0.2">
      <c r="A647" s="96"/>
      <c r="B647" s="83"/>
    </row>
    <row r="648" spans="1:2" ht="14.25" x14ac:dyDescent="0.2">
      <c r="A648" s="96"/>
      <c r="B648" s="83"/>
    </row>
    <row r="649" spans="1:2" ht="14.25" x14ac:dyDescent="0.2">
      <c r="A649" s="96"/>
      <c r="B649" s="83"/>
    </row>
    <row r="650" spans="1:2" ht="14.25" x14ac:dyDescent="0.2">
      <c r="A650" s="96"/>
      <c r="B650" s="83"/>
    </row>
    <row r="651" spans="1:2" ht="14.25" x14ac:dyDescent="0.2">
      <c r="A651" s="96"/>
      <c r="B651" s="83"/>
    </row>
    <row r="652" spans="1:2" ht="14.25" x14ac:dyDescent="0.2">
      <c r="A652" s="96"/>
      <c r="B652" s="83"/>
    </row>
    <row r="653" spans="1:2" ht="14.25" x14ac:dyDescent="0.2">
      <c r="A653" s="96"/>
      <c r="B653" s="83"/>
    </row>
    <row r="654" spans="1:2" ht="14.25" x14ac:dyDescent="0.2">
      <c r="A654" s="96"/>
      <c r="B654" s="83"/>
    </row>
    <row r="655" spans="1:2" ht="14.25" x14ac:dyDescent="0.2">
      <c r="A655" s="96"/>
      <c r="B655" s="83"/>
    </row>
    <row r="656" spans="1:2" ht="14.25" x14ac:dyDescent="0.2">
      <c r="A656" s="96"/>
      <c r="B656" s="83"/>
    </row>
    <row r="657" spans="1:2" ht="14.25" x14ac:dyDescent="0.2">
      <c r="A657" s="96"/>
      <c r="B657" s="83"/>
    </row>
    <row r="658" spans="1:2" ht="14.25" x14ac:dyDescent="0.2">
      <c r="A658" s="96"/>
      <c r="B658" s="83"/>
    </row>
    <row r="659" spans="1:2" ht="14.25" x14ac:dyDescent="0.2">
      <c r="A659" s="96"/>
      <c r="B659" s="83"/>
    </row>
    <row r="660" spans="1:2" ht="14.25" x14ac:dyDescent="0.2">
      <c r="A660" s="96"/>
      <c r="B660" s="83"/>
    </row>
    <row r="661" spans="1:2" ht="14.25" x14ac:dyDescent="0.2">
      <c r="A661" s="96"/>
      <c r="B661" s="83"/>
    </row>
    <row r="662" spans="1:2" ht="14.25" x14ac:dyDescent="0.2">
      <c r="A662" s="96"/>
      <c r="B662" s="83"/>
    </row>
    <row r="663" spans="1:2" ht="14.25" x14ac:dyDescent="0.2">
      <c r="A663" s="96"/>
      <c r="B663" s="83"/>
    </row>
    <row r="664" spans="1:2" ht="14.25" x14ac:dyDescent="0.2">
      <c r="A664" s="96"/>
      <c r="B664" s="83"/>
    </row>
    <row r="665" spans="1:2" ht="14.25" x14ac:dyDescent="0.2">
      <c r="A665" s="96"/>
      <c r="B665" s="83"/>
    </row>
    <row r="666" spans="1:2" ht="14.25" x14ac:dyDescent="0.2">
      <c r="A666" s="96"/>
      <c r="B666" s="83"/>
    </row>
    <row r="667" spans="1:2" ht="14.25" x14ac:dyDescent="0.2">
      <c r="A667" s="96"/>
      <c r="B667" s="83"/>
    </row>
    <row r="668" spans="1:2" ht="14.25" x14ac:dyDescent="0.2">
      <c r="A668" s="96"/>
      <c r="B668" s="83"/>
    </row>
    <row r="669" spans="1:2" ht="14.25" x14ac:dyDescent="0.2">
      <c r="A669" s="96"/>
      <c r="B669" s="83"/>
    </row>
    <row r="670" spans="1:2" ht="14.25" x14ac:dyDescent="0.2">
      <c r="A670" s="96"/>
      <c r="B670" s="83"/>
    </row>
    <row r="671" spans="1:2" ht="14.25" x14ac:dyDescent="0.2">
      <c r="A671" s="96"/>
      <c r="B671" s="83"/>
    </row>
    <row r="672" spans="1:2" ht="14.25" x14ac:dyDescent="0.2">
      <c r="A672" s="96"/>
      <c r="B672" s="83"/>
    </row>
    <row r="673" spans="1:2" ht="14.25" x14ac:dyDescent="0.2">
      <c r="A673" s="96"/>
      <c r="B673" s="83"/>
    </row>
    <row r="674" spans="1:2" ht="14.25" x14ac:dyDescent="0.2">
      <c r="A674" s="96"/>
      <c r="B674" s="83"/>
    </row>
    <row r="675" spans="1:2" ht="14.25" x14ac:dyDescent="0.2">
      <c r="A675" s="96"/>
      <c r="B675" s="83"/>
    </row>
    <row r="676" spans="1:2" ht="14.25" x14ac:dyDescent="0.2">
      <c r="A676" s="96"/>
      <c r="B676" s="83"/>
    </row>
    <row r="677" spans="1:2" ht="14.25" x14ac:dyDescent="0.2">
      <c r="A677" s="96"/>
      <c r="B677" s="83"/>
    </row>
    <row r="678" spans="1:2" ht="14.25" x14ac:dyDescent="0.2">
      <c r="A678" s="96"/>
      <c r="B678" s="83"/>
    </row>
    <row r="679" spans="1:2" ht="14.25" x14ac:dyDescent="0.2">
      <c r="A679" s="96"/>
      <c r="B679" s="83"/>
    </row>
    <row r="680" spans="1:2" ht="14.25" x14ac:dyDescent="0.2">
      <c r="A680" s="96"/>
      <c r="B680" s="83"/>
    </row>
    <row r="681" spans="1:2" ht="14.25" x14ac:dyDescent="0.2">
      <c r="A681" s="96"/>
      <c r="B681" s="83"/>
    </row>
    <row r="682" spans="1:2" ht="14.25" x14ac:dyDescent="0.2">
      <c r="A682" s="96"/>
      <c r="B682" s="83"/>
    </row>
    <row r="683" spans="1:2" ht="14.25" x14ac:dyDescent="0.2">
      <c r="A683" s="96"/>
      <c r="B683" s="83"/>
    </row>
    <row r="684" spans="1:2" ht="14.25" x14ac:dyDescent="0.2">
      <c r="A684" s="96"/>
      <c r="B684" s="83"/>
    </row>
    <row r="685" spans="1:2" ht="14.25" x14ac:dyDescent="0.2">
      <c r="A685" s="96"/>
      <c r="B685" s="83"/>
    </row>
    <row r="686" spans="1:2" ht="14.25" x14ac:dyDescent="0.2">
      <c r="A686" s="96"/>
      <c r="B686" s="83"/>
    </row>
    <row r="687" spans="1:2" ht="14.25" x14ac:dyDescent="0.2">
      <c r="A687" s="96"/>
      <c r="B687" s="83"/>
    </row>
    <row r="688" spans="1:2" ht="14.25" x14ac:dyDescent="0.2">
      <c r="A688" s="96"/>
      <c r="B688" s="83"/>
    </row>
    <row r="689" spans="1:2" ht="14.25" x14ac:dyDescent="0.2">
      <c r="A689" s="96"/>
      <c r="B689" s="83"/>
    </row>
    <row r="690" spans="1:2" ht="14.25" x14ac:dyDescent="0.2">
      <c r="A690" s="96"/>
      <c r="B690" s="83"/>
    </row>
    <row r="691" spans="1:2" ht="14.25" x14ac:dyDescent="0.2">
      <c r="A691" s="96"/>
      <c r="B691" s="83"/>
    </row>
    <row r="692" spans="1:2" ht="14.25" x14ac:dyDescent="0.2">
      <c r="A692" s="96"/>
      <c r="B692" s="83"/>
    </row>
    <row r="693" spans="1:2" ht="14.25" x14ac:dyDescent="0.2">
      <c r="A693" s="96"/>
      <c r="B693" s="83"/>
    </row>
    <row r="694" spans="1:2" ht="14.25" x14ac:dyDescent="0.2">
      <c r="A694" s="96"/>
      <c r="B694" s="83"/>
    </row>
    <row r="695" spans="1:2" ht="14.25" x14ac:dyDescent="0.2">
      <c r="A695" s="96"/>
      <c r="B695" s="83"/>
    </row>
    <row r="696" spans="1:2" ht="14.25" x14ac:dyDescent="0.2">
      <c r="A696" s="96"/>
      <c r="B696" s="83"/>
    </row>
    <row r="697" spans="1:2" ht="14.25" x14ac:dyDescent="0.2">
      <c r="A697" s="96"/>
      <c r="B697" s="83"/>
    </row>
    <row r="698" spans="1:2" ht="14.25" x14ac:dyDescent="0.2">
      <c r="A698" s="96"/>
      <c r="B698" s="83"/>
    </row>
    <row r="699" spans="1:2" ht="14.25" x14ac:dyDescent="0.2">
      <c r="A699" s="96"/>
      <c r="B699" s="83"/>
    </row>
    <row r="700" spans="1:2" ht="14.25" x14ac:dyDescent="0.2">
      <c r="A700" s="96"/>
      <c r="B700" s="83"/>
    </row>
    <row r="701" spans="1:2" ht="14.25" x14ac:dyDescent="0.2">
      <c r="A701" s="96"/>
      <c r="B701" s="83"/>
    </row>
    <row r="702" spans="1:2" ht="14.25" x14ac:dyDescent="0.2">
      <c r="A702" s="96"/>
      <c r="B702" s="83"/>
    </row>
    <row r="703" spans="1:2" ht="14.25" x14ac:dyDescent="0.2">
      <c r="A703" s="96"/>
      <c r="B703" s="83"/>
    </row>
    <row r="704" spans="1:2" ht="14.25" x14ac:dyDescent="0.2">
      <c r="A704" s="96"/>
      <c r="B704" s="83"/>
    </row>
    <row r="705" spans="1:2" ht="14.25" x14ac:dyDescent="0.2">
      <c r="A705" s="96"/>
      <c r="B705" s="83"/>
    </row>
    <row r="706" spans="1:2" ht="14.25" x14ac:dyDescent="0.2">
      <c r="A706" s="96"/>
      <c r="B706" s="83"/>
    </row>
    <row r="707" spans="1:2" ht="14.25" x14ac:dyDescent="0.2">
      <c r="A707" s="96"/>
      <c r="B707" s="83"/>
    </row>
    <row r="708" spans="1:2" ht="14.25" x14ac:dyDescent="0.2">
      <c r="A708" s="96"/>
      <c r="B708" s="83"/>
    </row>
    <row r="709" spans="1:2" ht="14.25" x14ac:dyDescent="0.2">
      <c r="A709" s="96"/>
      <c r="B709" s="83"/>
    </row>
    <row r="710" spans="1:2" ht="14.25" x14ac:dyDescent="0.2">
      <c r="A710" s="96"/>
      <c r="B710" s="83"/>
    </row>
    <row r="711" spans="1:2" ht="14.25" x14ac:dyDescent="0.2">
      <c r="A711" s="96"/>
      <c r="B711" s="83"/>
    </row>
    <row r="712" spans="1:2" ht="14.25" x14ac:dyDescent="0.2">
      <c r="A712" s="96"/>
      <c r="B712" s="83"/>
    </row>
    <row r="713" spans="1:2" ht="14.25" x14ac:dyDescent="0.2">
      <c r="A713" s="96"/>
      <c r="B713" s="83"/>
    </row>
    <row r="714" spans="1:2" ht="14.25" x14ac:dyDescent="0.2">
      <c r="A714" s="96"/>
      <c r="B714" s="83"/>
    </row>
    <row r="715" spans="1:2" ht="14.25" x14ac:dyDescent="0.2">
      <c r="A715" s="96"/>
      <c r="B715" s="83"/>
    </row>
    <row r="716" spans="1:2" ht="14.25" x14ac:dyDescent="0.2">
      <c r="A716" s="96"/>
      <c r="B716" s="83"/>
    </row>
    <row r="717" spans="1:2" ht="14.25" x14ac:dyDescent="0.2">
      <c r="A717" s="96"/>
      <c r="B717" s="83"/>
    </row>
    <row r="718" spans="1:2" ht="14.25" x14ac:dyDescent="0.2">
      <c r="A718" s="96"/>
      <c r="B718" s="83"/>
    </row>
    <row r="719" spans="1:2" ht="14.25" x14ac:dyDescent="0.2">
      <c r="A719" s="96"/>
      <c r="B719" s="83"/>
    </row>
    <row r="720" spans="1:2" ht="14.25" x14ac:dyDescent="0.2">
      <c r="A720" s="96"/>
      <c r="B720" s="83"/>
    </row>
    <row r="721" spans="1:2" ht="14.25" x14ac:dyDescent="0.2">
      <c r="A721" s="96"/>
      <c r="B721" s="83"/>
    </row>
    <row r="722" spans="1:2" ht="14.25" x14ac:dyDescent="0.2">
      <c r="A722" s="96"/>
      <c r="B722" s="83"/>
    </row>
    <row r="723" spans="1:2" ht="14.25" x14ac:dyDescent="0.2">
      <c r="A723" s="96"/>
      <c r="B723" s="83"/>
    </row>
    <row r="724" spans="1:2" ht="14.25" x14ac:dyDescent="0.2">
      <c r="A724" s="96"/>
      <c r="B724" s="83"/>
    </row>
    <row r="725" spans="1:2" ht="14.25" x14ac:dyDescent="0.2">
      <c r="A725" s="96"/>
      <c r="B725" s="83"/>
    </row>
    <row r="726" spans="1:2" ht="14.25" x14ac:dyDescent="0.2">
      <c r="A726" s="96"/>
      <c r="B726" s="83"/>
    </row>
    <row r="727" spans="1:2" ht="14.25" x14ac:dyDescent="0.2">
      <c r="A727" s="96"/>
      <c r="B727" s="83"/>
    </row>
    <row r="728" spans="1:2" ht="14.25" x14ac:dyDescent="0.2">
      <c r="A728" s="96"/>
      <c r="B728" s="83"/>
    </row>
    <row r="729" spans="1:2" ht="14.25" x14ac:dyDescent="0.2">
      <c r="A729" s="96"/>
      <c r="B729" s="83"/>
    </row>
    <row r="730" spans="1:2" ht="14.25" x14ac:dyDescent="0.2">
      <c r="A730" s="96"/>
      <c r="B730" s="83"/>
    </row>
    <row r="731" spans="1:2" ht="14.25" x14ac:dyDescent="0.2">
      <c r="A731" s="96"/>
      <c r="B731" s="83"/>
    </row>
    <row r="732" spans="1:2" ht="14.25" x14ac:dyDescent="0.2">
      <c r="A732" s="96"/>
      <c r="B732" s="83"/>
    </row>
    <row r="733" spans="1:2" ht="14.25" x14ac:dyDescent="0.2">
      <c r="A733" s="96"/>
      <c r="B733" s="83"/>
    </row>
    <row r="734" spans="1:2" ht="14.25" x14ac:dyDescent="0.2">
      <c r="A734" s="96"/>
      <c r="B734" s="83"/>
    </row>
    <row r="735" spans="1:2" ht="14.25" x14ac:dyDescent="0.2">
      <c r="A735" s="96"/>
      <c r="B735" s="83"/>
    </row>
    <row r="736" spans="1:2" ht="14.25" x14ac:dyDescent="0.2">
      <c r="A736" s="96"/>
      <c r="B736" s="83"/>
    </row>
    <row r="737" spans="1:2" ht="14.25" x14ac:dyDescent="0.2">
      <c r="A737" s="96"/>
      <c r="B737" s="83"/>
    </row>
    <row r="738" spans="1:2" ht="14.25" x14ac:dyDescent="0.2">
      <c r="A738" s="96"/>
      <c r="B738" s="83"/>
    </row>
    <row r="739" spans="1:2" ht="14.25" x14ac:dyDescent="0.2">
      <c r="A739" s="96"/>
      <c r="B739" s="83"/>
    </row>
    <row r="740" spans="1:2" ht="14.25" x14ac:dyDescent="0.2">
      <c r="A740" s="96"/>
      <c r="B740" s="83"/>
    </row>
    <row r="741" spans="1:2" ht="14.25" x14ac:dyDescent="0.2">
      <c r="A741" s="96"/>
      <c r="B741" s="83"/>
    </row>
    <row r="742" spans="1:2" ht="14.25" x14ac:dyDescent="0.2">
      <c r="A742" s="96"/>
      <c r="B742" s="83"/>
    </row>
    <row r="743" spans="1:2" ht="14.25" x14ac:dyDescent="0.2">
      <c r="A743" s="96"/>
      <c r="B743" s="83"/>
    </row>
    <row r="744" spans="1:2" ht="14.25" x14ac:dyDescent="0.2">
      <c r="A744" s="96"/>
      <c r="B744" s="83"/>
    </row>
    <row r="745" spans="1:2" ht="14.25" x14ac:dyDescent="0.2">
      <c r="A745" s="96"/>
      <c r="B745" s="83"/>
    </row>
    <row r="746" spans="1:2" ht="14.25" x14ac:dyDescent="0.2">
      <c r="A746" s="96"/>
      <c r="B746" s="83"/>
    </row>
    <row r="747" spans="1:2" ht="14.25" x14ac:dyDescent="0.2">
      <c r="A747" s="96"/>
      <c r="B747" s="83"/>
    </row>
    <row r="748" spans="1:2" ht="14.25" x14ac:dyDescent="0.2">
      <c r="A748" s="96"/>
      <c r="B748" s="83"/>
    </row>
    <row r="749" spans="1:2" ht="14.25" x14ac:dyDescent="0.2">
      <c r="A749" s="96"/>
      <c r="B749" s="83"/>
    </row>
    <row r="750" spans="1:2" ht="14.25" x14ac:dyDescent="0.2">
      <c r="A750" s="96"/>
      <c r="B750" s="83"/>
    </row>
    <row r="751" spans="1:2" ht="14.25" x14ac:dyDescent="0.2">
      <c r="A751" s="96"/>
      <c r="B751" s="83"/>
    </row>
    <row r="752" spans="1:2" ht="14.25" x14ac:dyDescent="0.2">
      <c r="A752" s="96"/>
      <c r="B752" s="83"/>
    </row>
    <row r="753" spans="1:2" ht="14.25" x14ac:dyDescent="0.2">
      <c r="A753" s="96"/>
      <c r="B753" s="83"/>
    </row>
    <row r="754" spans="1:2" ht="14.25" x14ac:dyDescent="0.2">
      <c r="A754" s="96"/>
      <c r="B754" s="83"/>
    </row>
    <row r="755" spans="1:2" ht="14.25" x14ac:dyDescent="0.2">
      <c r="A755" s="96"/>
      <c r="B755" s="83"/>
    </row>
    <row r="756" spans="1:2" ht="14.25" x14ac:dyDescent="0.2">
      <c r="A756" s="96"/>
      <c r="B756" s="83"/>
    </row>
    <row r="757" spans="1:2" ht="14.25" x14ac:dyDescent="0.2">
      <c r="A757" s="96"/>
      <c r="B757" s="83"/>
    </row>
    <row r="758" spans="1:2" ht="14.25" x14ac:dyDescent="0.2">
      <c r="A758" s="96"/>
      <c r="B758" s="83"/>
    </row>
    <row r="759" spans="1:2" ht="14.25" x14ac:dyDescent="0.2">
      <c r="A759" s="96"/>
      <c r="B759" s="83"/>
    </row>
    <row r="760" spans="1:2" ht="14.25" x14ac:dyDescent="0.2">
      <c r="A760" s="96"/>
      <c r="B760" s="83"/>
    </row>
    <row r="761" spans="1:2" ht="14.25" x14ac:dyDescent="0.2">
      <c r="A761" s="96"/>
      <c r="B761" s="83"/>
    </row>
    <row r="762" spans="1:2" ht="14.25" x14ac:dyDescent="0.2">
      <c r="A762" s="96"/>
      <c r="B762" s="83"/>
    </row>
    <row r="763" spans="1:2" ht="14.25" x14ac:dyDescent="0.2">
      <c r="A763" s="96"/>
      <c r="B763" s="83"/>
    </row>
    <row r="764" spans="1:2" ht="14.25" x14ac:dyDescent="0.2">
      <c r="A764" s="96"/>
      <c r="B764" s="83"/>
    </row>
    <row r="765" spans="1:2" ht="14.25" x14ac:dyDescent="0.2">
      <c r="A765" s="96"/>
      <c r="B765" s="83"/>
    </row>
    <row r="766" spans="1:2" ht="14.25" x14ac:dyDescent="0.2">
      <c r="A766" s="96"/>
      <c r="B766" s="83"/>
    </row>
    <row r="767" spans="1:2" ht="14.25" x14ac:dyDescent="0.2">
      <c r="A767" s="96"/>
      <c r="B767" s="83"/>
    </row>
    <row r="768" spans="1:2" ht="14.25" x14ac:dyDescent="0.2">
      <c r="A768" s="96"/>
      <c r="B768" s="83"/>
    </row>
    <row r="769" spans="1:2" ht="14.25" x14ac:dyDescent="0.2">
      <c r="A769" s="96"/>
      <c r="B769" s="83"/>
    </row>
    <row r="770" spans="1:2" ht="14.25" x14ac:dyDescent="0.2">
      <c r="A770" s="96"/>
      <c r="B770" s="83"/>
    </row>
    <row r="771" spans="1:2" ht="14.25" x14ac:dyDescent="0.2">
      <c r="A771" s="96"/>
      <c r="B771" s="83"/>
    </row>
    <row r="772" spans="1:2" ht="14.25" x14ac:dyDescent="0.2">
      <c r="A772" s="96"/>
      <c r="B772" s="83"/>
    </row>
    <row r="773" spans="1:2" ht="14.25" x14ac:dyDescent="0.2">
      <c r="A773" s="96"/>
      <c r="B773" s="83"/>
    </row>
    <row r="774" spans="1:2" ht="14.25" x14ac:dyDescent="0.2">
      <c r="A774" s="96"/>
      <c r="B774" s="83"/>
    </row>
    <row r="775" spans="1:2" ht="14.25" x14ac:dyDescent="0.2">
      <c r="A775" s="96"/>
      <c r="B775" s="83"/>
    </row>
    <row r="776" spans="1:2" ht="14.25" x14ac:dyDescent="0.2">
      <c r="A776" s="96"/>
      <c r="B776" s="83"/>
    </row>
    <row r="777" spans="1:2" ht="14.25" x14ac:dyDescent="0.2">
      <c r="A777" s="96"/>
      <c r="B777" s="83"/>
    </row>
    <row r="778" spans="1:2" ht="14.25" x14ac:dyDescent="0.2">
      <c r="A778" s="96"/>
      <c r="B778" s="83"/>
    </row>
    <row r="779" spans="1:2" ht="14.25" x14ac:dyDescent="0.2">
      <c r="A779" s="96"/>
      <c r="B779" s="83"/>
    </row>
    <row r="780" spans="1:2" ht="14.25" x14ac:dyDescent="0.2">
      <c r="A780" s="96"/>
      <c r="B780" s="83"/>
    </row>
    <row r="781" spans="1:2" ht="14.25" x14ac:dyDescent="0.2">
      <c r="A781" s="96"/>
      <c r="B781" s="83"/>
    </row>
    <row r="782" spans="1:2" ht="14.25" x14ac:dyDescent="0.2">
      <c r="A782" s="96"/>
      <c r="B782" s="83"/>
    </row>
    <row r="783" spans="1:2" ht="14.25" x14ac:dyDescent="0.2">
      <c r="A783" s="96"/>
      <c r="B783" s="83"/>
    </row>
    <row r="784" spans="1:2" ht="14.25" x14ac:dyDescent="0.2">
      <c r="A784" s="96"/>
      <c r="B784" s="83"/>
    </row>
    <row r="785" spans="1:2" ht="14.25" x14ac:dyDescent="0.2">
      <c r="A785" s="96"/>
      <c r="B785" s="83"/>
    </row>
    <row r="786" spans="1:2" ht="14.25" x14ac:dyDescent="0.2">
      <c r="A786" s="96"/>
      <c r="B786" s="83"/>
    </row>
    <row r="787" spans="1:2" ht="14.25" x14ac:dyDescent="0.2">
      <c r="A787" s="96"/>
      <c r="B787" s="83"/>
    </row>
    <row r="788" spans="1:2" ht="14.25" x14ac:dyDescent="0.2">
      <c r="A788" s="96"/>
      <c r="B788" s="83"/>
    </row>
    <row r="789" spans="1:2" ht="14.25" x14ac:dyDescent="0.2">
      <c r="A789" s="96"/>
      <c r="B789" s="83"/>
    </row>
    <row r="790" spans="1:2" ht="14.25" x14ac:dyDescent="0.2">
      <c r="A790" s="96"/>
      <c r="B790" s="83"/>
    </row>
    <row r="791" spans="1:2" ht="14.25" x14ac:dyDescent="0.2">
      <c r="A791" s="96"/>
      <c r="B791" s="83"/>
    </row>
    <row r="792" spans="1:2" ht="14.25" x14ac:dyDescent="0.2">
      <c r="A792" s="96"/>
      <c r="B792" s="83"/>
    </row>
    <row r="793" spans="1:2" ht="14.25" x14ac:dyDescent="0.2">
      <c r="A793" s="96"/>
      <c r="B793" s="83"/>
    </row>
    <row r="794" spans="1:2" ht="14.25" x14ac:dyDescent="0.2">
      <c r="A794" s="96"/>
      <c r="B794" s="83"/>
    </row>
    <row r="795" spans="1:2" ht="14.25" x14ac:dyDescent="0.2">
      <c r="A795" s="96"/>
      <c r="B795" s="83"/>
    </row>
    <row r="796" spans="1:2" ht="14.25" x14ac:dyDescent="0.2">
      <c r="A796" s="96"/>
      <c r="B796" s="83"/>
    </row>
    <row r="797" spans="1:2" ht="14.25" x14ac:dyDescent="0.2">
      <c r="A797" s="96"/>
      <c r="B797" s="83"/>
    </row>
    <row r="798" spans="1:2" ht="14.25" x14ac:dyDescent="0.2">
      <c r="A798" s="96"/>
      <c r="B798" s="83"/>
    </row>
    <row r="799" spans="1:2" ht="14.25" x14ac:dyDescent="0.2">
      <c r="A799" s="96"/>
      <c r="B799" s="83"/>
    </row>
    <row r="800" spans="1:2" ht="14.25" x14ac:dyDescent="0.2">
      <c r="A800" s="96"/>
      <c r="B800" s="83"/>
    </row>
    <row r="801" spans="1:2" ht="14.25" x14ac:dyDescent="0.2">
      <c r="A801" s="96"/>
      <c r="B801" s="83"/>
    </row>
    <row r="802" spans="1:2" ht="14.25" x14ac:dyDescent="0.2">
      <c r="A802" s="96"/>
      <c r="B802" s="83"/>
    </row>
    <row r="803" spans="1:2" ht="14.25" x14ac:dyDescent="0.2">
      <c r="A803" s="96"/>
      <c r="B803" s="83"/>
    </row>
    <row r="804" spans="1:2" ht="14.25" x14ac:dyDescent="0.2">
      <c r="A804" s="96"/>
      <c r="B804" s="83"/>
    </row>
    <row r="805" spans="1:2" ht="14.25" x14ac:dyDescent="0.2">
      <c r="A805" s="96"/>
      <c r="B805" s="83"/>
    </row>
    <row r="806" spans="1:2" ht="14.25" x14ac:dyDescent="0.2">
      <c r="A806" s="96"/>
      <c r="B806" s="83"/>
    </row>
    <row r="807" spans="1:2" ht="14.25" x14ac:dyDescent="0.2">
      <c r="A807" s="96"/>
      <c r="B807" s="83"/>
    </row>
    <row r="808" spans="1:2" ht="14.25" x14ac:dyDescent="0.2">
      <c r="A808" s="96"/>
      <c r="B808" s="83"/>
    </row>
    <row r="809" spans="1:2" ht="14.25" x14ac:dyDescent="0.2">
      <c r="A809" s="96"/>
      <c r="B809" s="83"/>
    </row>
    <row r="810" spans="1:2" ht="14.25" x14ac:dyDescent="0.2">
      <c r="A810" s="96"/>
      <c r="B810" s="83"/>
    </row>
    <row r="811" spans="1:2" ht="14.25" x14ac:dyDescent="0.2">
      <c r="A811" s="96"/>
      <c r="B811" s="83"/>
    </row>
    <row r="812" spans="1:2" ht="14.25" x14ac:dyDescent="0.2">
      <c r="A812" s="96"/>
      <c r="B812" s="83"/>
    </row>
    <row r="813" spans="1:2" ht="14.25" x14ac:dyDescent="0.2">
      <c r="A813" s="96"/>
      <c r="B813" s="83"/>
    </row>
    <row r="814" spans="1:2" ht="14.25" x14ac:dyDescent="0.2">
      <c r="A814" s="96"/>
      <c r="B814" s="83"/>
    </row>
    <row r="815" spans="1:2" ht="14.25" x14ac:dyDescent="0.2">
      <c r="A815" s="96"/>
      <c r="B815" s="83"/>
    </row>
    <row r="816" spans="1:2" ht="14.25" x14ac:dyDescent="0.2">
      <c r="A816" s="96"/>
      <c r="B816" s="83"/>
    </row>
    <row r="817" spans="1:2" ht="14.25" x14ac:dyDescent="0.2">
      <c r="A817" s="96"/>
      <c r="B817" s="83"/>
    </row>
    <row r="818" spans="1:2" ht="14.25" x14ac:dyDescent="0.2">
      <c r="A818" s="96"/>
      <c r="B818" s="83"/>
    </row>
    <row r="819" spans="1:2" ht="14.25" x14ac:dyDescent="0.2">
      <c r="A819" s="96"/>
      <c r="B819" s="83"/>
    </row>
    <row r="820" spans="1:2" ht="14.25" x14ac:dyDescent="0.2">
      <c r="A820" s="96"/>
      <c r="B820" s="83"/>
    </row>
    <row r="821" spans="1:2" ht="14.25" x14ac:dyDescent="0.2">
      <c r="A821" s="96"/>
      <c r="B821" s="83"/>
    </row>
    <row r="822" spans="1:2" ht="14.25" x14ac:dyDescent="0.2">
      <c r="A822" s="96"/>
      <c r="B822" s="83"/>
    </row>
    <row r="823" spans="1:2" ht="14.25" x14ac:dyDescent="0.2">
      <c r="A823" s="96"/>
      <c r="B823" s="83"/>
    </row>
    <row r="824" spans="1:2" ht="14.25" x14ac:dyDescent="0.2">
      <c r="A824" s="96"/>
      <c r="B824" s="83"/>
    </row>
    <row r="825" spans="1:2" ht="14.25" x14ac:dyDescent="0.2">
      <c r="A825" s="96"/>
      <c r="B825" s="83"/>
    </row>
    <row r="826" spans="1:2" ht="14.25" x14ac:dyDescent="0.2">
      <c r="A826" s="96"/>
      <c r="B826" s="83"/>
    </row>
    <row r="827" spans="1:2" ht="14.25" x14ac:dyDescent="0.2">
      <c r="A827" s="96"/>
      <c r="B827" s="83"/>
    </row>
    <row r="828" spans="1:2" ht="14.25" x14ac:dyDescent="0.2">
      <c r="A828" s="96"/>
      <c r="B828" s="83"/>
    </row>
    <row r="829" spans="1:2" ht="14.25" x14ac:dyDescent="0.2">
      <c r="A829" s="96"/>
      <c r="B829" s="83"/>
    </row>
    <row r="830" spans="1:2" ht="14.25" x14ac:dyDescent="0.2">
      <c r="A830" s="96"/>
      <c r="B830" s="83"/>
    </row>
    <row r="831" spans="1:2" ht="14.25" x14ac:dyDescent="0.2">
      <c r="A831" s="96"/>
      <c r="B831" s="83"/>
    </row>
    <row r="832" spans="1:2" ht="14.25" x14ac:dyDescent="0.2">
      <c r="A832" s="96"/>
      <c r="B832" s="83"/>
    </row>
    <row r="833" spans="1:2" ht="14.25" x14ac:dyDescent="0.2">
      <c r="A833" s="96"/>
      <c r="B833" s="83"/>
    </row>
    <row r="834" spans="1:2" ht="14.25" x14ac:dyDescent="0.2">
      <c r="A834" s="96"/>
      <c r="B834" s="83"/>
    </row>
    <row r="835" spans="1:2" ht="14.25" x14ac:dyDescent="0.2">
      <c r="A835" s="96"/>
      <c r="B835" s="83"/>
    </row>
    <row r="836" spans="1:2" ht="14.25" x14ac:dyDescent="0.2">
      <c r="A836" s="96"/>
      <c r="B836" s="83"/>
    </row>
    <row r="837" spans="1:2" ht="14.25" x14ac:dyDescent="0.2">
      <c r="A837" s="96"/>
      <c r="B837" s="83"/>
    </row>
    <row r="838" spans="1:2" ht="14.25" x14ac:dyDescent="0.2">
      <c r="A838" s="96"/>
      <c r="B838" s="83"/>
    </row>
    <row r="839" spans="1:2" ht="14.25" x14ac:dyDescent="0.2">
      <c r="A839" s="96"/>
      <c r="B839" s="83"/>
    </row>
    <row r="840" spans="1:2" ht="14.25" x14ac:dyDescent="0.2">
      <c r="A840" s="96"/>
      <c r="B840" s="83"/>
    </row>
    <row r="841" spans="1:2" ht="14.25" x14ac:dyDescent="0.2">
      <c r="A841" s="96"/>
      <c r="B841" s="83"/>
    </row>
    <row r="842" spans="1:2" ht="14.25" x14ac:dyDescent="0.2">
      <c r="A842" s="96"/>
      <c r="B842" s="83"/>
    </row>
    <row r="843" spans="1:2" ht="14.25" x14ac:dyDescent="0.2">
      <c r="A843" s="96"/>
      <c r="B843" s="83"/>
    </row>
    <row r="844" spans="1:2" ht="14.25" x14ac:dyDescent="0.2">
      <c r="A844" s="96"/>
      <c r="B844" s="83"/>
    </row>
    <row r="845" spans="1:2" ht="14.25" x14ac:dyDescent="0.2">
      <c r="A845" s="96"/>
      <c r="B845" s="83"/>
    </row>
    <row r="846" spans="1:2" ht="14.25" x14ac:dyDescent="0.2">
      <c r="A846" s="96"/>
      <c r="B846" s="83"/>
    </row>
    <row r="847" spans="1:2" ht="14.25" x14ac:dyDescent="0.2">
      <c r="A847" s="96"/>
      <c r="B847" s="83"/>
    </row>
    <row r="848" spans="1:2" ht="14.25" x14ac:dyDescent="0.2">
      <c r="A848" s="96"/>
      <c r="B848" s="83"/>
    </row>
    <row r="849" spans="1:2" ht="14.25" x14ac:dyDescent="0.2">
      <c r="A849" s="96"/>
      <c r="B849" s="83"/>
    </row>
    <row r="850" spans="1:2" ht="14.25" x14ac:dyDescent="0.2">
      <c r="A850" s="96"/>
      <c r="B850" s="83"/>
    </row>
    <row r="851" spans="1:2" ht="14.25" x14ac:dyDescent="0.2">
      <c r="A851" s="96"/>
      <c r="B851" s="83"/>
    </row>
    <row r="852" spans="1:2" ht="14.25" x14ac:dyDescent="0.2">
      <c r="A852" s="96"/>
      <c r="B852" s="83"/>
    </row>
    <row r="853" spans="1:2" ht="14.25" x14ac:dyDescent="0.2">
      <c r="A853" s="96"/>
      <c r="B853" s="83"/>
    </row>
    <row r="854" spans="1:2" ht="14.25" x14ac:dyDescent="0.2">
      <c r="A854" s="96"/>
      <c r="B854" s="83"/>
    </row>
    <row r="855" spans="1:2" ht="14.25" x14ac:dyDescent="0.2">
      <c r="A855" s="96"/>
      <c r="B855" s="83"/>
    </row>
    <row r="856" spans="1:2" ht="14.25" x14ac:dyDescent="0.2">
      <c r="A856" s="96"/>
      <c r="B856" s="83"/>
    </row>
    <row r="857" spans="1:2" ht="14.25" x14ac:dyDescent="0.2">
      <c r="A857" s="96"/>
      <c r="B857" s="83"/>
    </row>
    <row r="858" spans="1:2" ht="14.25" x14ac:dyDescent="0.2">
      <c r="A858" s="96"/>
      <c r="B858" s="83"/>
    </row>
    <row r="859" spans="1:2" ht="14.25" x14ac:dyDescent="0.2">
      <c r="A859" s="96"/>
      <c r="B859" s="83"/>
    </row>
    <row r="860" spans="1:2" ht="14.25" x14ac:dyDescent="0.2">
      <c r="A860" s="96"/>
      <c r="B860" s="83"/>
    </row>
    <row r="861" spans="1:2" ht="14.25" x14ac:dyDescent="0.2">
      <c r="A861" s="96"/>
      <c r="B861" s="83"/>
    </row>
    <row r="862" spans="1:2" ht="14.25" x14ac:dyDescent="0.2">
      <c r="A862" s="96"/>
      <c r="B862" s="83"/>
    </row>
    <row r="863" spans="1:2" ht="14.25" x14ac:dyDescent="0.2">
      <c r="A863" s="96"/>
      <c r="B863" s="83"/>
    </row>
    <row r="864" spans="1:2" ht="14.25" x14ac:dyDescent="0.2">
      <c r="A864" s="96"/>
      <c r="B864" s="83"/>
    </row>
    <row r="865" spans="1:2" ht="14.25" x14ac:dyDescent="0.2">
      <c r="A865" s="96"/>
      <c r="B865" s="83"/>
    </row>
    <row r="866" spans="1:2" ht="14.25" x14ac:dyDescent="0.2">
      <c r="A866" s="96"/>
      <c r="B866" s="83"/>
    </row>
    <row r="867" spans="1:2" ht="14.25" x14ac:dyDescent="0.2">
      <c r="A867" s="96"/>
      <c r="B867" s="83"/>
    </row>
    <row r="868" spans="1:2" ht="14.25" x14ac:dyDescent="0.2">
      <c r="A868" s="96"/>
      <c r="B868" s="83"/>
    </row>
    <row r="869" spans="1:2" ht="14.25" x14ac:dyDescent="0.2">
      <c r="A869" s="96"/>
      <c r="B869" s="83"/>
    </row>
    <row r="870" spans="1:2" ht="14.25" x14ac:dyDescent="0.2">
      <c r="A870" s="96"/>
      <c r="B870" s="83"/>
    </row>
    <row r="871" spans="1:2" ht="14.25" x14ac:dyDescent="0.2">
      <c r="A871" s="96"/>
      <c r="B871" s="83"/>
    </row>
    <row r="872" spans="1:2" ht="14.25" x14ac:dyDescent="0.2">
      <c r="A872" s="96"/>
      <c r="B872" s="83"/>
    </row>
    <row r="873" spans="1:2" ht="14.25" x14ac:dyDescent="0.2">
      <c r="A873" s="96"/>
      <c r="B873" s="83"/>
    </row>
    <row r="874" spans="1:2" ht="14.25" x14ac:dyDescent="0.2">
      <c r="A874" s="96"/>
      <c r="B874" s="83"/>
    </row>
    <row r="875" spans="1:2" ht="14.25" x14ac:dyDescent="0.2">
      <c r="A875" s="96"/>
      <c r="B875" s="83"/>
    </row>
    <row r="876" spans="1:2" ht="14.25" x14ac:dyDescent="0.2">
      <c r="A876" s="96"/>
      <c r="B876" s="83"/>
    </row>
    <row r="877" spans="1:2" ht="14.25" x14ac:dyDescent="0.2">
      <c r="A877" s="96"/>
      <c r="B877" s="83"/>
    </row>
    <row r="878" spans="1:2" ht="14.25" x14ac:dyDescent="0.2">
      <c r="A878" s="96"/>
      <c r="B878" s="83"/>
    </row>
    <row r="879" spans="1:2" ht="14.25" x14ac:dyDescent="0.2">
      <c r="A879" s="96"/>
      <c r="B879" s="83"/>
    </row>
    <row r="880" spans="1:2" ht="14.25" x14ac:dyDescent="0.2">
      <c r="A880" s="96"/>
      <c r="B880" s="83"/>
    </row>
    <row r="881" spans="1:2" ht="14.25" x14ac:dyDescent="0.2">
      <c r="A881" s="96"/>
      <c r="B881" s="83"/>
    </row>
    <row r="882" spans="1:2" ht="14.25" x14ac:dyDescent="0.2">
      <c r="A882" s="96"/>
      <c r="B882" s="83"/>
    </row>
    <row r="883" spans="1:2" ht="14.25" x14ac:dyDescent="0.2">
      <c r="A883" s="96"/>
      <c r="B883" s="83"/>
    </row>
    <row r="884" spans="1:2" ht="14.25" x14ac:dyDescent="0.2">
      <c r="A884" s="96"/>
      <c r="B884" s="83"/>
    </row>
    <row r="885" spans="1:2" ht="14.25" x14ac:dyDescent="0.2">
      <c r="A885" s="96"/>
      <c r="B885" s="83"/>
    </row>
    <row r="886" spans="1:2" ht="14.25" x14ac:dyDescent="0.2">
      <c r="A886" s="96"/>
      <c r="B886" s="83"/>
    </row>
    <row r="887" spans="1:2" ht="14.25" x14ac:dyDescent="0.2">
      <c r="A887" s="96"/>
      <c r="B887" s="83"/>
    </row>
    <row r="888" spans="1:2" ht="14.25" x14ac:dyDescent="0.2">
      <c r="A888" s="96"/>
      <c r="B888" s="83"/>
    </row>
    <row r="889" spans="1:2" ht="14.25" x14ac:dyDescent="0.2">
      <c r="A889" s="96"/>
      <c r="B889" s="83"/>
    </row>
    <row r="890" spans="1:2" ht="14.25" x14ac:dyDescent="0.2">
      <c r="A890" s="96"/>
      <c r="B890" s="83"/>
    </row>
    <row r="891" spans="1:2" ht="14.25" x14ac:dyDescent="0.2">
      <c r="A891" s="96"/>
      <c r="B891" s="83"/>
    </row>
    <row r="892" spans="1:2" ht="14.25" x14ac:dyDescent="0.2">
      <c r="A892" s="96"/>
      <c r="B892" s="83"/>
    </row>
    <row r="893" spans="1:2" ht="14.25" x14ac:dyDescent="0.2">
      <c r="A893" s="96"/>
      <c r="B893" s="83"/>
    </row>
    <row r="894" spans="1:2" ht="14.25" x14ac:dyDescent="0.2">
      <c r="A894" s="96"/>
      <c r="B894" s="83"/>
    </row>
    <row r="895" spans="1:2" ht="14.25" x14ac:dyDescent="0.2">
      <c r="A895" s="96"/>
      <c r="B895" s="83"/>
    </row>
    <row r="896" spans="1:2" ht="14.25" x14ac:dyDescent="0.2">
      <c r="A896" s="96"/>
      <c r="B896" s="83"/>
    </row>
    <row r="897" spans="1:2" ht="14.25" x14ac:dyDescent="0.2">
      <c r="A897" s="96"/>
      <c r="B897" s="83"/>
    </row>
    <row r="898" spans="1:2" ht="14.25" x14ac:dyDescent="0.2">
      <c r="A898" s="96"/>
      <c r="B898" s="83"/>
    </row>
    <row r="899" spans="1:2" ht="14.25" x14ac:dyDescent="0.2">
      <c r="A899" s="96"/>
      <c r="B899" s="83"/>
    </row>
    <row r="900" spans="1:2" ht="14.25" x14ac:dyDescent="0.2">
      <c r="A900" s="96"/>
      <c r="B900" s="83"/>
    </row>
    <row r="901" spans="1:2" ht="14.25" x14ac:dyDescent="0.2">
      <c r="A901" s="96"/>
      <c r="B901" s="83"/>
    </row>
    <row r="902" spans="1:2" ht="14.25" x14ac:dyDescent="0.2">
      <c r="A902" s="96"/>
      <c r="B902" s="83"/>
    </row>
    <row r="903" spans="1:2" ht="14.25" x14ac:dyDescent="0.2">
      <c r="A903" s="96"/>
      <c r="B903" s="83"/>
    </row>
    <row r="904" spans="1:2" ht="14.25" x14ac:dyDescent="0.2">
      <c r="A904" s="96"/>
      <c r="B904" s="83"/>
    </row>
    <row r="905" spans="1:2" ht="14.25" x14ac:dyDescent="0.2">
      <c r="A905" s="96"/>
      <c r="B905" s="83"/>
    </row>
    <row r="906" spans="1:2" ht="14.25" x14ac:dyDescent="0.2">
      <c r="A906" s="96"/>
      <c r="B906" s="83"/>
    </row>
    <row r="907" spans="1:2" ht="14.25" x14ac:dyDescent="0.2">
      <c r="A907" s="96"/>
      <c r="B907" s="83"/>
    </row>
    <row r="908" spans="1:2" ht="14.25" x14ac:dyDescent="0.2">
      <c r="A908" s="96"/>
      <c r="B908" s="83"/>
    </row>
    <row r="909" spans="1:2" ht="14.25" x14ac:dyDescent="0.2">
      <c r="A909" s="96"/>
      <c r="B909" s="83"/>
    </row>
    <row r="910" spans="1:2" ht="14.25" x14ac:dyDescent="0.2">
      <c r="A910" s="96"/>
      <c r="B910" s="83"/>
    </row>
    <row r="911" spans="1:2" ht="14.25" x14ac:dyDescent="0.2">
      <c r="A911" s="96"/>
      <c r="B911" s="83"/>
    </row>
    <row r="912" spans="1:2" ht="14.25" x14ac:dyDescent="0.2">
      <c r="A912" s="96"/>
      <c r="B912" s="83"/>
    </row>
    <row r="913" spans="1:2" ht="14.25" x14ac:dyDescent="0.2">
      <c r="A913" s="96"/>
      <c r="B913" s="83"/>
    </row>
    <row r="914" spans="1:2" ht="14.25" x14ac:dyDescent="0.2">
      <c r="A914" s="96"/>
      <c r="B914" s="83"/>
    </row>
    <row r="915" spans="1:2" ht="14.25" x14ac:dyDescent="0.2">
      <c r="A915" s="96"/>
      <c r="B915" s="83"/>
    </row>
    <row r="916" spans="1:2" ht="14.25" x14ac:dyDescent="0.2">
      <c r="A916" s="96"/>
      <c r="B916" s="83"/>
    </row>
    <row r="917" spans="1:2" ht="14.25" x14ac:dyDescent="0.2">
      <c r="A917" s="96"/>
      <c r="B917" s="83"/>
    </row>
    <row r="918" spans="1:2" ht="14.25" x14ac:dyDescent="0.2">
      <c r="A918" s="96"/>
      <c r="B918" s="83"/>
    </row>
    <row r="919" spans="1:2" ht="14.25" x14ac:dyDescent="0.2">
      <c r="A919" s="96"/>
      <c r="B919" s="83"/>
    </row>
    <row r="920" spans="1:2" ht="14.25" x14ac:dyDescent="0.2">
      <c r="A920" s="96"/>
      <c r="B920" s="83"/>
    </row>
    <row r="921" spans="1:2" ht="14.25" x14ac:dyDescent="0.2">
      <c r="A921" s="96"/>
      <c r="B921" s="83"/>
    </row>
    <row r="922" spans="1:2" ht="14.25" x14ac:dyDescent="0.2">
      <c r="A922" s="96"/>
      <c r="B922" s="83"/>
    </row>
    <row r="923" spans="1:2" ht="14.25" x14ac:dyDescent="0.2">
      <c r="A923" s="96"/>
      <c r="B923" s="83"/>
    </row>
    <row r="924" spans="1:2" ht="14.25" x14ac:dyDescent="0.2">
      <c r="A924" s="96"/>
      <c r="B924" s="83"/>
    </row>
    <row r="925" spans="1:2" ht="14.25" x14ac:dyDescent="0.2">
      <c r="A925" s="96"/>
      <c r="B925" s="83"/>
    </row>
    <row r="926" spans="1:2" ht="14.25" x14ac:dyDescent="0.2">
      <c r="A926" s="96"/>
      <c r="B926" s="83"/>
    </row>
    <row r="927" spans="1:2" ht="14.25" x14ac:dyDescent="0.2">
      <c r="A927" s="96"/>
      <c r="B927" s="83"/>
    </row>
    <row r="928" spans="1:2" ht="14.25" x14ac:dyDescent="0.2">
      <c r="A928" s="96"/>
      <c r="B928" s="83"/>
    </row>
    <row r="929" spans="1:2" ht="14.25" x14ac:dyDescent="0.2">
      <c r="A929" s="96"/>
      <c r="B929" s="83"/>
    </row>
    <row r="930" spans="1:2" ht="14.25" x14ac:dyDescent="0.2">
      <c r="A930" s="96"/>
      <c r="B930" s="83"/>
    </row>
    <row r="931" spans="1:2" ht="14.25" x14ac:dyDescent="0.2">
      <c r="A931" s="96"/>
      <c r="B931" s="83"/>
    </row>
    <row r="932" spans="1:2" ht="14.25" x14ac:dyDescent="0.2">
      <c r="A932" s="96"/>
      <c r="B932" s="83"/>
    </row>
    <row r="933" spans="1:2" ht="14.25" x14ac:dyDescent="0.2">
      <c r="A933" s="96"/>
      <c r="B933" s="83"/>
    </row>
    <row r="934" spans="1:2" ht="14.25" x14ac:dyDescent="0.2">
      <c r="A934" s="96"/>
      <c r="B934" s="83"/>
    </row>
    <row r="935" spans="1:2" ht="14.25" x14ac:dyDescent="0.2">
      <c r="A935" s="96"/>
      <c r="B935" s="83"/>
    </row>
    <row r="936" spans="1:2" ht="14.25" x14ac:dyDescent="0.2">
      <c r="A936" s="96"/>
      <c r="B936" s="83"/>
    </row>
    <row r="937" spans="1:2" ht="14.25" x14ac:dyDescent="0.2">
      <c r="A937" s="96"/>
      <c r="B937" s="83"/>
    </row>
    <row r="938" spans="1:2" ht="14.25" x14ac:dyDescent="0.2">
      <c r="A938" s="96"/>
      <c r="B938" s="83"/>
    </row>
    <row r="939" spans="1:2" ht="14.25" x14ac:dyDescent="0.2">
      <c r="A939" s="96"/>
      <c r="B939" s="83"/>
    </row>
    <row r="940" spans="1:2" ht="14.25" x14ac:dyDescent="0.2">
      <c r="A940" s="96"/>
      <c r="B940" s="83"/>
    </row>
    <row r="941" spans="1:2" ht="14.25" x14ac:dyDescent="0.2">
      <c r="A941" s="96"/>
      <c r="B941" s="83"/>
    </row>
    <row r="942" spans="1:2" ht="14.25" x14ac:dyDescent="0.2">
      <c r="A942" s="96"/>
      <c r="B942" s="83"/>
    </row>
    <row r="943" spans="1:2" ht="14.25" x14ac:dyDescent="0.2">
      <c r="A943" s="96"/>
      <c r="B943" s="83"/>
    </row>
    <row r="944" spans="1:2" ht="14.25" x14ac:dyDescent="0.2">
      <c r="A944" s="96"/>
      <c r="B944" s="83"/>
    </row>
    <row r="945" spans="1:2" ht="14.25" x14ac:dyDescent="0.2">
      <c r="A945" s="96"/>
      <c r="B945" s="83"/>
    </row>
    <row r="946" spans="1:2" ht="14.25" x14ac:dyDescent="0.2">
      <c r="A946" s="96"/>
      <c r="B946" s="83"/>
    </row>
    <row r="947" spans="1:2" ht="14.25" x14ac:dyDescent="0.2">
      <c r="A947" s="96"/>
      <c r="B947" s="83"/>
    </row>
    <row r="948" spans="1:2" ht="14.25" x14ac:dyDescent="0.2">
      <c r="A948" s="96"/>
      <c r="B948" s="83"/>
    </row>
    <row r="949" spans="1:2" ht="14.25" x14ac:dyDescent="0.2">
      <c r="A949" s="96"/>
      <c r="B949" s="83"/>
    </row>
    <row r="950" spans="1:2" ht="14.25" x14ac:dyDescent="0.2">
      <c r="A950" s="96"/>
      <c r="B950" s="83"/>
    </row>
    <row r="951" spans="1:2" ht="14.25" x14ac:dyDescent="0.2">
      <c r="A951" s="96"/>
      <c r="B951" s="83"/>
    </row>
    <row r="952" spans="1:2" ht="14.25" x14ac:dyDescent="0.2">
      <c r="A952" s="96"/>
      <c r="B952" s="83"/>
    </row>
    <row r="953" spans="1:2" ht="14.25" x14ac:dyDescent="0.2">
      <c r="A953" s="96"/>
      <c r="B953" s="83"/>
    </row>
    <row r="954" spans="1:2" ht="14.25" x14ac:dyDescent="0.2">
      <c r="A954" s="96"/>
      <c r="B954" s="83"/>
    </row>
    <row r="955" spans="1:2" ht="14.25" x14ac:dyDescent="0.2">
      <c r="A955" s="96"/>
      <c r="B955" s="83"/>
    </row>
    <row r="956" spans="1:2" ht="14.25" x14ac:dyDescent="0.2">
      <c r="A956" s="96"/>
      <c r="B956" s="83"/>
    </row>
    <row r="957" spans="1:2" ht="14.25" x14ac:dyDescent="0.2">
      <c r="A957" s="96"/>
      <c r="B957" s="83"/>
    </row>
    <row r="958" spans="1:2" ht="14.25" x14ac:dyDescent="0.2">
      <c r="A958" s="96"/>
      <c r="B958" s="83"/>
    </row>
    <row r="959" spans="1:2" ht="14.25" x14ac:dyDescent="0.2">
      <c r="A959" s="96"/>
      <c r="B959" s="83"/>
    </row>
    <row r="960" spans="1:2" ht="14.25" x14ac:dyDescent="0.2">
      <c r="A960" s="96"/>
      <c r="B960" s="83"/>
    </row>
    <row r="961" spans="1:2" ht="14.25" x14ac:dyDescent="0.2">
      <c r="A961" s="96"/>
      <c r="B961" s="83"/>
    </row>
    <row r="962" spans="1:2" ht="14.25" x14ac:dyDescent="0.2">
      <c r="A962" s="96"/>
      <c r="B962" s="83"/>
    </row>
    <row r="963" spans="1:2" ht="14.25" x14ac:dyDescent="0.2">
      <c r="A963" s="96"/>
      <c r="B963" s="83"/>
    </row>
    <row r="964" spans="1:2" ht="14.25" x14ac:dyDescent="0.2">
      <c r="A964" s="96"/>
      <c r="B964" s="83"/>
    </row>
    <row r="965" spans="1:2" ht="14.25" x14ac:dyDescent="0.2">
      <c r="A965" s="96"/>
      <c r="B965" s="83"/>
    </row>
    <row r="966" spans="1:2" ht="14.25" x14ac:dyDescent="0.2">
      <c r="A966" s="96"/>
      <c r="B966" s="83"/>
    </row>
    <row r="967" spans="1:2" ht="14.25" x14ac:dyDescent="0.2">
      <c r="A967" s="96"/>
      <c r="B967" s="83"/>
    </row>
    <row r="968" spans="1:2" ht="14.25" x14ac:dyDescent="0.2">
      <c r="A968" s="96"/>
      <c r="B968" s="83"/>
    </row>
    <row r="969" spans="1:2" ht="14.25" x14ac:dyDescent="0.2">
      <c r="A969" s="96"/>
      <c r="B969" s="83"/>
    </row>
    <row r="970" spans="1:2" ht="14.25" x14ac:dyDescent="0.2">
      <c r="A970" s="96"/>
      <c r="B970" s="83"/>
    </row>
    <row r="971" spans="1:2" ht="14.25" x14ac:dyDescent="0.2">
      <c r="A971" s="96"/>
      <c r="B971" s="83"/>
    </row>
    <row r="972" spans="1:2" ht="14.25" x14ac:dyDescent="0.2">
      <c r="A972" s="96"/>
      <c r="B972" s="83"/>
    </row>
    <row r="973" spans="1:2" ht="14.25" x14ac:dyDescent="0.2">
      <c r="A973" s="96"/>
      <c r="B973" s="83"/>
    </row>
    <row r="974" spans="1:2" ht="14.25" x14ac:dyDescent="0.2">
      <c r="A974" s="96"/>
      <c r="B974" s="83"/>
    </row>
    <row r="975" spans="1:2" ht="14.25" x14ac:dyDescent="0.2">
      <c r="A975" s="96"/>
      <c r="B975" s="83"/>
    </row>
    <row r="976" spans="1:2" ht="14.25" x14ac:dyDescent="0.2">
      <c r="A976" s="96"/>
      <c r="B976" s="83"/>
    </row>
    <row r="977" spans="1:2" ht="14.25" x14ac:dyDescent="0.2">
      <c r="A977" s="96"/>
      <c r="B977" s="83"/>
    </row>
    <row r="978" spans="1:2" ht="14.25" x14ac:dyDescent="0.2">
      <c r="A978" s="96"/>
      <c r="B978" s="83"/>
    </row>
    <row r="979" spans="1:2" ht="14.25" x14ac:dyDescent="0.2">
      <c r="A979" s="96"/>
      <c r="B979" s="83"/>
    </row>
    <row r="980" spans="1:2" ht="14.25" x14ac:dyDescent="0.2">
      <c r="A980" s="96"/>
      <c r="B980" s="83"/>
    </row>
    <row r="981" spans="1:2" ht="14.25" x14ac:dyDescent="0.2">
      <c r="A981" s="96"/>
      <c r="B981" s="83"/>
    </row>
    <row r="982" spans="1:2" ht="14.25" x14ac:dyDescent="0.2">
      <c r="A982" s="96"/>
      <c r="B982" s="83"/>
    </row>
    <row r="983" spans="1:2" ht="14.25" x14ac:dyDescent="0.2">
      <c r="A983" s="96"/>
      <c r="B983" s="83"/>
    </row>
    <row r="984" spans="1:2" ht="14.25" x14ac:dyDescent="0.2">
      <c r="A984" s="96"/>
      <c r="B984" s="83"/>
    </row>
    <row r="985" spans="1:2" ht="14.25" x14ac:dyDescent="0.2">
      <c r="A985" s="96"/>
      <c r="B985" s="83"/>
    </row>
    <row r="986" spans="1:2" ht="14.25" x14ac:dyDescent="0.2">
      <c r="A986" s="96"/>
      <c r="B986" s="83"/>
    </row>
    <row r="987" spans="1:2" ht="14.25" x14ac:dyDescent="0.2">
      <c r="A987" s="96"/>
      <c r="B987" s="83"/>
    </row>
    <row r="988" spans="1:2" ht="14.25" x14ac:dyDescent="0.2">
      <c r="A988" s="96"/>
      <c r="B988" s="83"/>
    </row>
    <row r="989" spans="1:2" ht="14.25" x14ac:dyDescent="0.2">
      <c r="A989" s="96"/>
      <c r="B989" s="83"/>
    </row>
    <row r="990" spans="1:2" ht="14.25" x14ac:dyDescent="0.2">
      <c r="A990" s="96"/>
      <c r="B990" s="83"/>
    </row>
    <row r="991" spans="1:2" ht="14.25" x14ac:dyDescent="0.2">
      <c r="A991" s="96"/>
      <c r="B991" s="83"/>
    </row>
    <row r="992" spans="1:2" ht="14.25" x14ac:dyDescent="0.2">
      <c r="A992" s="96"/>
      <c r="B992" s="83"/>
    </row>
    <row r="993" spans="1:2" ht="14.25" x14ac:dyDescent="0.2">
      <c r="A993" s="96"/>
      <c r="B993" s="83"/>
    </row>
    <row r="994" spans="1:2" ht="14.25" x14ac:dyDescent="0.2">
      <c r="A994" s="96"/>
      <c r="B994" s="83"/>
    </row>
    <row r="995" spans="1:2" ht="14.25" x14ac:dyDescent="0.2">
      <c r="A995" s="96"/>
      <c r="B995" s="83"/>
    </row>
    <row r="996" spans="1:2" ht="14.25" x14ac:dyDescent="0.2">
      <c r="A996" s="96"/>
      <c r="B996" s="83"/>
    </row>
    <row r="997" spans="1:2" ht="14.25" x14ac:dyDescent="0.2">
      <c r="A997" s="96"/>
      <c r="B997" s="83"/>
    </row>
    <row r="998" spans="1:2" ht="14.25" x14ac:dyDescent="0.2">
      <c r="A998" s="96"/>
      <c r="B998" s="83"/>
    </row>
    <row r="999" spans="1:2" ht="14.25" x14ac:dyDescent="0.2">
      <c r="A999" s="96"/>
      <c r="B999" s="83"/>
    </row>
    <row r="1000" spans="1:2" ht="14.25" x14ac:dyDescent="0.2">
      <c r="A1000" s="96"/>
      <c r="B1000" s="83"/>
    </row>
    <row r="1001" spans="1:2" ht="14.25" x14ac:dyDescent="0.2">
      <c r="A1001" s="96"/>
      <c r="B1001" s="83"/>
    </row>
    <row r="1002" spans="1:2" ht="14.25" x14ac:dyDescent="0.2">
      <c r="A1002" s="96"/>
      <c r="B1002" s="83"/>
    </row>
    <row r="1003" spans="1:2" ht="14.25" x14ac:dyDescent="0.2">
      <c r="A1003" s="96"/>
      <c r="B1003" s="83"/>
    </row>
    <row r="1004" spans="1:2" ht="14.25" x14ac:dyDescent="0.2">
      <c r="A1004" s="96"/>
      <c r="B1004" s="83"/>
    </row>
    <row r="1005" spans="1:2" ht="14.25" x14ac:dyDescent="0.2">
      <c r="A1005" s="96"/>
      <c r="B1005" s="83"/>
    </row>
    <row r="1006" spans="1:2" ht="14.25" x14ac:dyDescent="0.2">
      <c r="A1006" s="96"/>
      <c r="B1006" s="83"/>
    </row>
    <row r="1007" spans="1:2" ht="14.25" x14ac:dyDescent="0.2">
      <c r="A1007" s="96"/>
      <c r="B1007" s="83"/>
    </row>
    <row r="1008" spans="1:2" ht="14.25" x14ac:dyDescent="0.2">
      <c r="A1008" s="96"/>
      <c r="B1008" s="83"/>
    </row>
    <row r="1009" spans="1:2" ht="14.25" x14ac:dyDescent="0.2">
      <c r="A1009" s="96"/>
      <c r="B1009" s="83"/>
    </row>
    <row r="1010" spans="1:2" ht="14.25" x14ac:dyDescent="0.2">
      <c r="A1010" s="96"/>
      <c r="B1010" s="83"/>
    </row>
    <row r="1011" spans="1:2" ht="14.25" x14ac:dyDescent="0.2">
      <c r="A1011" s="96"/>
      <c r="B1011" s="83"/>
    </row>
    <row r="1012" spans="1:2" ht="14.25" x14ac:dyDescent="0.2">
      <c r="A1012" s="96"/>
      <c r="B1012" s="83"/>
    </row>
    <row r="1013" spans="1:2" ht="14.25" x14ac:dyDescent="0.2">
      <c r="A1013" s="96"/>
      <c r="B1013" s="83"/>
    </row>
    <row r="1014" spans="1:2" ht="14.25" x14ac:dyDescent="0.2">
      <c r="A1014" s="96"/>
      <c r="B1014" s="83"/>
    </row>
    <row r="1015" spans="1:2" ht="14.25" x14ac:dyDescent="0.2">
      <c r="A1015" s="96"/>
      <c r="B1015" s="83"/>
    </row>
    <row r="1016" spans="1:2" ht="14.25" x14ac:dyDescent="0.2">
      <c r="A1016" s="96"/>
      <c r="B1016" s="83"/>
    </row>
    <row r="1017" spans="1:2" ht="14.25" x14ac:dyDescent="0.2">
      <c r="A1017" s="96"/>
      <c r="B1017" s="83"/>
    </row>
    <row r="1018" spans="1:2" ht="14.25" x14ac:dyDescent="0.2">
      <c r="A1018" s="96"/>
      <c r="B1018" s="83"/>
    </row>
    <row r="1019" spans="1:2" ht="14.25" x14ac:dyDescent="0.2">
      <c r="A1019" s="96"/>
      <c r="B1019" s="83"/>
    </row>
    <row r="1020" spans="1:2" ht="14.25" x14ac:dyDescent="0.2">
      <c r="A1020" s="96"/>
      <c r="B1020" s="83"/>
    </row>
    <row r="1021" spans="1:2" ht="14.25" x14ac:dyDescent="0.2">
      <c r="A1021" s="96"/>
      <c r="B1021" s="83"/>
    </row>
    <row r="1022" spans="1:2" ht="14.25" x14ac:dyDescent="0.2">
      <c r="A1022" s="96"/>
      <c r="B1022" s="83"/>
    </row>
    <row r="1023" spans="1:2" ht="14.25" x14ac:dyDescent="0.2">
      <c r="A1023" s="96"/>
      <c r="B1023" s="83"/>
    </row>
    <row r="1024" spans="1:2" ht="14.25" x14ac:dyDescent="0.2">
      <c r="A1024" s="96"/>
      <c r="B1024" s="83"/>
    </row>
    <row r="1025" spans="1:2" ht="14.25" x14ac:dyDescent="0.2">
      <c r="A1025" s="96"/>
      <c r="B1025" s="83"/>
    </row>
    <row r="1026" spans="1:2" ht="14.25" x14ac:dyDescent="0.2">
      <c r="A1026" s="96"/>
      <c r="B1026" s="83"/>
    </row>
    <row r="1027" spans="1:2" ht="14.25" x14ac:dyDescent="0.2">
      <c r="A1027" s="96"/>
      <c r="B1027" s="83"/>
    </row>
    <row r="1028" spans="1:2" ht="14.25" x14ac:dyDescent="0.2">
      <c r="A1028" s="96"/>
      <c r="B1028" s="83"/>
    </row>
    <row r="1029" spans="1:2" ht="14.25" x14ac:dyDescent="0.2">
      <c r="A1029" s="96"/>
      <c r="B1029" s="83"/>
    </row>
    <row r="1030" spans="1:2" ht="14.25" x14ac:dyDescent="0.2">
      <c r="A1030" s="96"/>
      <c r="B1030" s="83"/>
    </row>
    <row r="1031" spans="1:2" ht="14.25" x14ac:dyDescent="0.2">
      <c r="A1031" s="96"/>
      <c r="B1031" s="83"/>
    </row>
    <row r="1032" spans="1:2" ht="14.25" x14ac:dyDescent="0.2">
      <c r="A1032" s="96"/>
      <c r="B1032" s="83"/>
    </row>
    <row r="1033" spans="1:2" ht="14.25" x14ac:dyDescent="0.2">
      <c r="A1033" s="96"/>
      <c r="B1033" s="83"/>
    </row>
    <row r="1034" spans="1:2" ht="14.25" x14ac:dyDescent="0.2">
      <c r="A1034" s="96"/>
      <c r="B1034" s="83"/>
    </row>
    <row r="1035" spans="1:2" ht="14.25" x14ac:dyDescent="0.2">
      <c r="A1035" s="96"/>
      <c r="B1035" s="83"/>
    </row>
    <row r="1036" spans="1:2" ht="14.25" x14ac:dyDescent="0.2">
      <c r="A1036" s="96"/>
      <c r="B1036" s="83"/>
    </row>
    <row r="1037" spans="1:2" ht="14.25" x14ac:dyDescent="0.2">
      <c r="A1037" s="96"/>
      <c r="B1037" s="83"/>
    </row>
    <row r="1038" spans="1:2" ht="14.25" x14ac:dyDescent="0.2">
      <c r="A1038" s="96"/>
      <c r="B1038" s="83"/>
    </row>
    <row r="1039" spans="1:2" ht="14.25" x14ac:dyDescent="0.2">
      <c r="A1039" s="96"/>
      <c r="B1039" s="83"/>
    </row>
    <row r="1040" spans="1:2" ht="14.25" x14ac:dyDescent="0.2">
      <c r="A1040" s="96"/>
      <c r="B1040" s="83"/>
    </row>
    <row r="1041" spans="1:2" ht="14.25" x14ac:dyDescent="0.2">
      <c r="A1041" s="96"/>
      <c r="B1041" s="83"/>
    </row>
    <row r="1042" spans="1:2" ht="14.25" x14ac:dyDescent="0.2">
      <c r="A1042" s="96"/>
      <c r="B1042" s="83"/>
    </row>
    <row r="1043" spans="1:2" ht="14.25" x14ac:dyDescent="0.2">
      <c r="A1043" s="96"/>
      <c r="B1043" s="83"/>
    </row>
    <row r="1044" spans="1:2" ht="14.25" x14ac:dyDescent="0.2">
      <c r="A1044" s="96"/>
      <c r="B1044" s="83"/>
    </row>
    <row r="1045" spans="1:2" ht="14.25" x14ac:dyDescent="0.2">
      <c r="A1045" s="96"/>
      <c r="B1045" s="83"/>
    </row>
    <row r="1046" spans="1:2" ht="14.25" x14ac:dyDescent="0.2">
      <c r="A1046" s="96"/>
      <c r="B1046" s="83"/>
    </row>
    <row r="1047" spans="1:2" ht="14.25" x14ac:dyDescent="0.2">
      <c r="A1047" s="96"/>
      <c r="B1047" s="83"/>
    </row>
    <row r="1048" spans="1:2" ht="14.25" x14ac:dyDescent="0.2">
      <c r="A1048" s="96"/>
      <c r="B1048" s="83"/>
    </row>
    <row r="1049" spans="1:2" ht="14.25" x14ac:dyDescent="0.2">
      <c r="A1049" s="96"/>
      <c r="B1049" s="83"/>
    </row>
    <row r="1050" spans="1:2" ht="14.25" x14ac:dyDescent="0.2">
      <c r="A1050" s="96"/>
      <c r="B1050" s="83"/>
    </row>
    <row r="1051" spans="1:2" ht="14.25" x14ac:dyDescent="0.2">
      <c r="A1051" s="96"/>
      <c r="B1051" s="83"/>
    </row>
    <row r="1052" spans="1:2" ht="14.25" x14ac:dyDescent="0.2">
      <c r="A1052" s="96"/>
      <c r="B1052" s="83"/>
    </row>
    <row r="1053" spans="1:2" ht="14.25" x14ac:dyDescent="0.2">
      <c r="A1053" s="96"/>
      <c r="B1053" s="83"/>
    </row>
    <row r="1054" spans="1:2" ht="14.25" x14ac:dyDescent="0.2">
      <c r="A1054" s="96"/>
      <c r="B1054" s="83"/>
    </row>
    <row r="1055" spans="1:2" ht="14.25" x14ac:dyDescent="0.2">
      <c r="A1055" s="96"/>
      <c r="B1055" s="83"/>
    </row>
    <row r="1056" spans="1:2" ht="14.25" x14ac:dyDescent="0.2">
      <c r="A1056" s="96"/>
      <c r="B1056" s="83"/>
    </row>
    <row r="1057" spans="1:2" ht="14.25" x14ac:dyDescent="0.2">
      <c r="A1057" s="96"/>
      <c r="B1057" s="83"/>
    </row>
    <row r="1058" spans="1:2" ht="14.25" x14ac:dyDescent="0.2">
      <c r="A1058" s="96"/>
      <c r="B1058" s="83"/>
    </row>
    <row r="1059" spans="1:2" ht="14.25" x14ac:dyDescent="0.2">
      <c r="A1059" s="96"/>
      <c r="B1059" s="83"/>
    </row>
    <row r="1060" spans="1:2" ht="14.25" x14ac:dyDescent="0.2">
      <c r="A1060" s="96"/>
      <c r="B1060" s="83"/>
    </row>
    <row r="1061" spans="1:2" ht="14.25" x14ac:dyDescent="0.2">
      <c r="A1061" s="96"/>
      <c r="B1061" s="83"/>
    </row>
    <row r="1062" spans="1:2" ht="14.25" x14ac:dyDescent="0.2">
      <c r="A1062" s="96"/>
      <c r="B1062" s="83"/>
    </row>
    <row r="1063" spans="1:2" ht="14.25" x14ac:dyDescent="0.2">
      <c r="A1063" s="96"/>
      <c r="B1063" s="83"/>
    </row>
    <row r="1064" spans="1:2" ht="14.25" x14ac:dyDescent="0.2">
      <c r="A1064" s="96"/>
      <c r="B1064" s="83"/>
    </row>
    <row r="1065" spans="1:2" ht="14.25" x14ac:dyDescent="0.2">
      <c r="A1065" s="96"/>
      <c r="B1065" s="83"/>
    </row>
    <row r="1066" spans="1:2" ht="14.25" x14ac:dyDescent="0.2">
      <c r="A1066" s="96"/>
      <c r="B1066" s="83"/>
    </row>
    <row r="1067" spans="1:2" ht="14.25" x14ac:dyDescent="0.2">
      <c r="A1067" s="96"/>
      <c r="B1067" s="83"/>
    </row>
    <row r="1068" spans="1:2" ht="14.25" x14ac:dyDescent="0.2">
      <c r="A1068" s="96"/>
      <c r="B1068" s="83"/>
    </row>
    <row r="1069" spans="1:2" ht="14.25" x14ac:dyDescent="0.2">
      <c r="A1069" s="96"/>
      <c r="B1069" s="83"/>
    </row>
    <row r="1070" spans="1:2" ht="14.25" x14ac:dyDescent="0.2">
      <c r="A1070" s="96"/>
      <c r="B1070" s="83"/>
    </row>
    <row r="1071" spans="1:2" ht="14.25" x14ac:dyDescent="0.2">
      <c r="A1071" s="96"/>
      <c r="B1071" s="83"/>
    </row>
    <row r="1072" spans="1:2" ht="14.25" x14ac:dyDescent="0.2">
      <c r="A1072" s="96"/>
      <c r="B1072" s="83"/>
    </row>
    <row r="1073" spans="1:2" ht="14.25" x14ac:dyDescent="0.2">
      <c r="A1073" s="96"/>
      <c r="B1073" s="83"/>
    </row>
    <row r="1074" spans="1:2" ht="14.25" x14ac:dyDescent="0.2">
      <c r="A1074" s="96"/>
      <c r="B1074" s="83"/>
    </row>
    <row r="1075" spans="1:2" ht="14.25" x14ac:dyDescent="0.2">
      <c r="A1075" s="96"/>
      <c r="B1075" s="83"/>
    </row>
    <row r="1076" spans="1:2" ht="14.25" x14ac:dyDescent="0.2">
      <c r="A1076" s="96"/>
      <c r="B1076" s="83"/>
    </row>
    <row r="1077" spans="1:2" ht="14.25" x14ac:dyDescent="0.2">
      <c r="A1077" s="96"/>
      <c r="B1077" s="83"/>
    </row>
    <row r="1078" spans="1:2" ht="14.25" x14ac:dyDescent="0.2">
      <c r="A1078" s="96"/>
      <c r="B1078" s="83"/>
    </row>
    <row r="1079" spans="1:2" ht="14.25" x14ac:dyDescent="0.2">
      <c r="A1079" s="96"/>
      <c r="B1079" s="83"/>
    </row>
    <row r="1080" spans="1:2" ht="14.25" x14ac:dyDescent="0.2">
      <c r="A1080" s="96"/>
      <c r="B1080" s="83"/>
    </row>
    <row r="1081" spans="1:2" ht="14.25" x14ac:dyDescent="0.2">
      <c r="A1081" s="96"/>
      <c r="B1081" s="83"/>
    </row>
    <row r="1082" spans="1:2" ht="14.25" x14ac:dyDescent="0.2">
      <c r="A1082" s="96"/>
      <c r="B1082" s="83"/>
    </row>
    <row r="1083" spans="1:2" ht="14.25" x14ac:dyDescent="0.2">
      <c r="A1083" s="96"/>
      <c r="B1083" s="83"/>
    </row>
    <row r="1084" spans="1:2" ht="14.25" x14ac:dyDescent="0.2">
      <c r="A1084" s="96"/>
      <c r="B1084" s="83"/>
    </row>
    <row r="1085" spans="1:2" ht="14.25" x14ac:dyDescent="0.2">
      <c r="A1085" s="96"/>
      <c r="B1085" s="83"/>
    </row>
    <row r="1086" spans="1:2" ht="14.25" x14ac:dyDescent="0.2">
      <c r="A1086" s="96"/>
      <c r="B1086" s="83"/>
    </row>
    <row r="1087" spans="1:2" ht="14.25" x14ac:dyDescent="0.2">
      <c r="A1087" s="96"/>
      <c r="B1087" s="83"/>
    </row>
    <row r="1088" spans="1:2" ht="14.25" x14ac:dyDescent="0.2">
      <c r="A1088" s="96"/>
      <c r="B1088" s="83"/>
    </row>
    <row r="1089" spans="1:2" ht="14.25" x14ac:dyDescent="0.2">
      <c r="A1089" s="96"/>
      <c r="B1089" s="83"/>
    </row>
    <row r="1090" spans="1:2" ht="14.25" x14ac:dyDescent="0.2">
      <c r="A1090" s="96"/>
      <c r="B1090" s="83"/>
    </row>
    <row r="1091" spans="1:2" ht="14.25" x14ac:dyDescent="0.2">
      <c r="A1091" s="96"/>
      <c r="B1091" s="83"/>
    </row>
    <row r="1092" spans="1:2" ht="14.25" x14ac:dyDescent="0.2">
      <c r="A1092" s="96"/>
      <c r="B1092" s="83"/>
    </row>
    <row r="1093" spans="1:2" ht="14.25" x14ac:dyDescent="0.2">
      <c r="A1093" s="96"/>
      <c r="B1093" s="83"/>
    </row>
    <row r="1094" spans="1:2" ht="14.25" x14ac:dyDescent="0.2">
      <c r="A1094" s="96"/>
      <c r="B1094" s="83"/>
    </row>
    <row r="1095" spans="1:2" ht="14.25" x14ac:dyDescent="0.2">
      <c r="A1095" s="96"/>
      <c r="B1095" s="83"/>
    </row>
    <row r="1096" spans="1:2" ht="14.25" x14ac:dyDescent="0.2">
      <c r="A1096" s="96"/>
      <c r="B1096" s="83"/>
    </row>
    <row r="1097" spans="1:2" ht="14.25" x14ac:dyDescent="0.2">
      <c r="A1097" s="96"/>
      <c r="B1097" s="83"/>
    </row>
    <row r="1098" spans="1:2" ht="14.25" x14ac:dyDescent="0.2">
      <c r="A1098" s="96"/>
      <c r="B1098" s="83"/>
    </row>
    <row r="1099" spans="1:2" ht="14.25" x14ac:dyDescent="0.2">
      <c r="A1099" s="96"/>
      <c r="B1099" s="83"/>
    </row>
    <row r="1100" spans="1:2" ht="14.25" x14ac:dyDescent="0.2">
      <c r="A1100" s="96"/>
      <c r="B1100" s="83"/>
    </row>
    <row r="1101" spans="1:2" ht="14.25" x14ac:dyDescent="0.2">
      <c r="A1101" s="96"/>
      <c r="B1101" s="83"/>
    </row>
    <row r="1102" spans="1:2" ht="14.25" x14ac:dyDescent="0.2">
      <c r="A1102" s="96"/>
      <c r="B1102" s="83"/>
    </row>
    <row r="1103" spans="1:2" ht="14.25" x14ac:dyDescent="0.2">
      <c r="A1103" s="96"/>
      <c r="B1103" s="83"/>
    </row>
    <row r="1104" spans="1:2" ht="14.25" x14ac:dyDescent="0.2">
      <c r="A1104" s="96"/>
      <c r="B1104" s="83"/>
    </row>
    <row r="1105" spans="1:2" ht="14.25" x14ac:dyDescent="0.2">
      <c r="A1105" s="96"/>
      <c r="B1105" s="83"/>
    </row>
    <row r="1106" spans="1:2" ht="14.25" x14ac:dyDescent="0.2">
      <c r="A1106" s="96"/>
      <c r="B1106" s="83"/>
    </row>
    <row r="1107" spans="1:2" ht="14.25" x14ac:dyDescent="0.2">
      <c r="A1107" s="96"/>
      <c r="B1107" s="83"/>
    </row>
    <row r="1108" spans="1:2" ht="14.25" x14ac:dyDescent="0.2">
      <c r="A1108" s="96"/>
      <c r="B1108" s="83"/>
    </row>
    <row r="1109" spans="1:2" ht="14.25" x14ac:dyDescent="0.2">
      <c r="A1109" s="96"/>
      <c r="B1109" s="83"/>
    </row>
    <row r="1110" spans="1:2" ht="14.25" x14ac:dyDescent="0.2">
      <c r="A1110" s="96"/>
      <c r="B1110" s="83"/>
    </row>
    <row r="1111" spans="1:2" ht="14.25" x14ac:dyDescent="0.2">
      <c r="A1111" s="96"/>
      <c r="B1111" s="83"/>
    </row>
    <row r="1112" spans="1:2" ht="14.25" x14ac:dyDescent="0.2">
      <c r="A1112" s="96"/>
      <c r="B1112" s="83"/>
    </row>
    <row r="1113" spans="1:2" ht="14.25" x14ac:dyDescent="0.2">
      <c r="A1113" s="96"/>
      <c r="B1113" s="83"/>
    </row>
    <row r="1114" spans="1:2" ht="14.25" x14ac:dyDescent="0.2">
      <c r="A1114" s="96"/>
      <c r="B1114" s="83"/>
    </row>
    <row r="1115" spans="1:2" ht="14.25" x14ac:dyDescent="0.2">
      <c r="A1115" s="96"/>
      <c r="B1115" s="83"/>
    </row>
    <row r="1116" spans="1:2" ht="14.25" x14ac:dyDescent="0.2">
      <c r="A1116" s="96"/>
      <c r="B1116" s="83"/>
    </row>
    <row r="1117" spans="1:2" ht="14.25" x14ac:dyDescent="0.2">
      <c r="A1117" s="96"/>
      <c r="B1117" s="83"/>
    </row>
    <row r="1118" spans="1:2" ht="14.25" x14ac:dyDescent="0.2">
      <c r="A1118" s="96"/>
      <c r="B1118" s="83"/>
    </row>
    <row r="1119" spans="1:2" ht="14.25" x14ac:dyDescent="0.2">
      <c r="A1119" s="96"/>
      <c r="B1119" s="83"/>
    </row>
    <row r="1120" spans="1:2" ht="14.25" x14ac:dyDescent="0.2">
      <c r="A1120" s="96"/>
      <c r="B1120" s="83"/>
    </row>
    <row r="1121" spans="1:2" ht="14.25" x14ac:dyDescent="0.2">
      <c r="A1121" s="96"/>
      <c r="B1121" s="83"/>
    </row>
    <row r="1122" spans="1:2" ht="14.25" x14ac:dyDescent="0.2">
      <c r="A1122" s="96"/>
      <c r="B1122" s="83"/>
    </row>
    <row r="1123" spans="1:2" ht="14.25" x14ac:dyDescent="0.2">
      <c r="A1123" s="96"/>
      <c r="B1123" s="83"/>
    </row>
    <row r="1124" spans="1:2" ht="14.25" x14ac:dyDescent="0.2">
      <c r="A1124" s="96"/>
      <c r="B1124" s="83"/>
    </row>
    <row r="1125" spans="1:2" ht="14.25" x14ac:dyDescent="0.2">
      <c r="A1125" s="96"/>
      <c r="B1125" s="83"/>
    </row>
    <row r="1126" spans="1:2" ht="14.25" x14ac:dyDescent="0.2">
      <c r="A1126" s="96"/>
      <c r="B1126" s="83"/>
    </row>
    <row r="1127" spans="1:2" ht="14.25" x14ac:dyDescent="0.2">
      <c r="A1127" s="96"/>
      <c r="B1127" s="83"/>
    </row>
    <row r="1128" spans="1:2" ht="14.25" x14ac:dyDescent="0.2">
      <c r="A1128" s="96"/>
      <c r="B1128" s="83"/>
    </row>
    <row r="1129" spans="1:2" ht="14.25" x14ac:dyDescent="0.2">
      <c r="A1129" s="96"/>
      <c r="B1129" s="83"/>
    </row>
    <row r="1130" spans="1:2" ht="14.25" x14ac:dyDescent="0.2">
      <c r="A1130" s="96"/>
      <c r="B1130" s="83"/>
    </row>
    <row r="1131" spans="1:2" ht="14.25" x14ac:dyDescent="0.2">
      <c r="A1131" s="96"/>
      <c r="B1131" s="83"/>
    </row>
    <row r="1132" spans="1:2" ht="14.25" x14ac:dyDescent="0.2">
      <c r="A1132" s="96"/>
      <c r="B1132" s="83"/>
    </row>
    <row r="1133" spans="1:2" ht="14.25" x14ac:dyDescent="0.2">
      <c r="A1133" s="96"/>
      <c r="B1133" s="83"/>
    </row>
    <row r="1134" spans="1:2" ht="14.25" x14ac:dyDescent="0.2">
      <c r="A1134" s="96"/>
      <c r="B1134" s="83"/>
    </row>
    <row r="1135" spans="1:2" ht="14.25" x14ac:dyDescent="0.2">
      <c r="A1135" s="96"/>
      <c r="B1135" s="83"/>
    </row>
    <row r="1136" spans="1:2" ht="14.25" x14ac:dyDescent="0.2">
      <c r="A1136" s="96"/>
      <c r="B1136" s="83"/>
    </row>
    <row r="1137" spans="1:2" ht="14.25" x14ac:dyDescent="0.2">
      <c r="A1137" s="96"/>
      <c r="B1137" s="83"/>
    </row>
    <row r="1138" spans="1:2" ht="14.25" x14ac:dyDescent="0.2">
      <c r="A1138" s="96"/>
      <c r="B1138" s="83"/>
    </row>
    <row r="1139" spans="1:2" ht="14.25" x14ac:dyDescent="0.2">
      <c r="A1139" s="96"/>
      <c r="B1139" s="83"/>
    </row>
    <row r="1140" spans="1:2" ht="14.25" x14ac:dyDescent="0.2">
      <c r="A1140" s="96"/>
      <c r="B1140" s="83"/>
    </row>
    <row r="1141" spans="1:2" ht="14.25" x14ac:dyDescent="0.2">
      <c r="A1141" s="96"/>
      <c r="B1141" s="83"/>
    </row>
    <row r="1142" spans="1:2" ht="14.25" x14ac:dyDescent="0.2">
      <c r="A1142" s="96"/>
      <c r="B1142" s="83"/>
    </row>
    <row r="1143" spans="1:2" ht="14.25" x14ac:dyDescent="0.2">
      <c r="A1143" s="96"/>
      <c r="B1143" s="83"/>
    </row>
    <row r="1144" spans="1:2" ht="14.25" x14ac:dyDescent="0.2">
      <c r="A1144" s="96"/>
      <c r="B1144" s="83"/>
    </row>
    <row r="1145" spans="1:2" ht="14.25" x14ac:dyDescent="0.2">
      <c r="A1145" s="96"/>
      <c r="B1145" s="83"/>
    </row>
    <row r="1146" spans="1:2" ht="14.25" x14ac:dyDescent="0.2">
      <c r="A1146" s="96"/>
      <c r="B1146" s="83"/>
    </row>
    <row r="1147" spans="1:2" ht="14.25" x14ac:dyDescent="0.2">
      <c r="A1147" s="96"/>
      <c r="B1147" s="83"/>
    </row>
    <row r="1148" spans="1:2" ht="14.25" x14ac:dyDescent="0.2">
      <c r="A1148" s="96"/>
      <c r="B1148" s="83"/>
    </row>
    <row r="1149" spans="1:2" ht="14.25" x14ac:dyDescent="0.2">
      <c r="A1149" s="96"/>
      <c r="B1149" s="83"/>
    </row>
    <row r="1150" spans="1:2" ht="14.25" x14ac:dyDescent="0.2">
      <c r="A1150" s="96"/>
      <c r="B1150" s="83"/>
    </row>
    <row r="1151" spans="1:2" ht="14.25" x14ac:dyDescent="0.2">
      <c r="A1151" s="96"/>
      <c r="B1151" s="83"/>
    </row>
    <row r="1152" spans="1:2" ht="14.25" x14ac:dyDescent="0.2">
      <c r="A1152" s="96"/>
      <c r="B1152" s="83"/>
    </row>
    <row r="1153" spans="1:2" ht="14.25" x14ac:dyDescent="0.2">
      <c r="A1153" s="96"/>
      <c r="B1153" s="83"/>
    </row>
    <row r="1154" spans="1:2" ht="14.25" x14ac:dyDescent="0.2">
      <c r="A1154" s="96"/>
      <c r="B1154" s="83"/>
    </row>
    <row r="1155" spans="1:2" ht="14.25" x14ac:dyDescent="0.2">
      <c r="A1155" s="96"/>
      <c r="B1155" s="83"/>
    </row>
    <row r="1156" spans="1:2" ht="14.25" x14ac:dyDescent="0.2">
      <c r="A1156" s="96"/>
      <c r="B1156" s="83"/>
    </row>
    <row r="1157" spans="1:2" ht="14.25" x14ac:dyDescent="0.2">
      <c r="A1157" s="96"/>
      <c r="B1157" s="83"/>
    </row>
    <row r="1158" spans="1:2" ht="14.25" x14ac:dyDescent="0.2">
      <c r="A1158" s="96"/>
      <c r="B1158" s="83"/>
    </row>
    <row r="1159" spans="1:2" ht="14.25" x14ac:dyDescent="0.2">
      <c r="A1159" s="96"/>
      <c r="B1159" s="83"/>
    </row>
    <row r="1160" spans="1:2" ht="14.25" x14ac:dyDescent="0.2">
      <c r="A1160" s="96"/>
      <c r="B1160" s="83"/>
    </row>
    <row r="1161" spans="1:2" ht="14.25" x14ac:dyDescent="0.2">
      <c r="A1161" s="96"/>
      <c r="B1161" s="83"/>
    </row>
    <row r="1162" spans="1:2" ht="14.25" x14ac:dyDescent="0.2">
      <c r="A1162" s="96"/>
      <c r="B1162" s="83"/>
    </row>
    <row r="1163" spans="1:2" ht="14.25" x14ac:dyDescent="0.2">
      <c r="A1163" s="96"/>
      <c r="B1163" s="83"/>
    </row>
    <row r="1164" spans="1:2" ht="14.25" x14ac:dyDescent="0.2">
      <c r="A1164" s="96"/>
      <c r="B1164" s="83"/>
    </row>
    <row r="1165" spans="1:2" ht="14.25" x14ac:dyDescent="0.2">
      <c r="A1165" s="96"/>
      <c r="B1165" s="83"/>
    </row>
    <row r="1166" spans="1:2" ht="14.25" x14ac:dyDescent="0.2">
      <c r="A1166" s="96"/>
      <c r="B1166" s="83"/>
    </row>
    <row r="1167" spans="1:2" ht="14.25" x14ac:dyDescent="0.2">
      <c r="A1167" s="96"/>
      <c r="B1167" s="83"/>
    </row>
    <row r="1168" spans="1:2" ht="14.25" x14ac:dyDescent="0.2">
      <c r="A1168" s="96"/>
      <c r="B1168" s="83"/>
    </row>
    <row r="1169" spans="1:2" ht="14.25" x14ac:dyDescent="0.2">
      <c r="A1169" s="96"/>
      <c r="B1169" s="83"/>
    </row>
    <row r="1170" spans="1:2" ht="14.25" x14ac:dyDescent="0.2">
      <c r="A1170" s="96"/>
      <c r="B1170" s="83"/>
    </row>
    <row r="1171" spans="1:2" ht="14.25" x14ac:dyDescent="0.2">
      <c r="A1171" s="96"/>
      <c r="B1171" s="83"/>
    </row>
    <row r="1172" spans="1:2" ht="14.25" x14ac:dyDescent="0.2">
      <c r="A1172" s="96"/>
      <c r="B1172" s="83"/>
    </row>
    <row r="1173" spans="1:2" ht="14.25" x14ac:dyDescent="0.2">
      <c r="A1173" s="96"/>
      <c r="B1173" s="83"/>
    </row>
    <row r="1174" spans="1:2" ht="14.25" x14ac:dyDescent="0.2">
      <c r="A1174" s="96"/>
      <c r="B1174" s="83"/>
    </row>
    <row r="1175" spans="1:2" ht="14.25" x14ac:dyDescent="0.2">
      <c r="A1175" s="96"/>
      <c r="B1175" s="83"/>
    </row>
    <row r="1176" spans="1:2" ht="14.25" x14ac:dyDescent="0.2">
      <c r="A1176" s="96"/>
      <c r="B1176" s="83"/>
    </row>
    <row r="1177" spans="1:2" ht="14.25" x14ac:dyDescent="0.2">
      <c r="A1177" s="96"/>
      <c r="B1177" s="83"/>
    </row>
    <row r="1178" spans="1:2" ht="14.25" x14ac:dyDescent="0.2">
      <c r="A1178" s="96"/>
      <c r="B1178" s="83"/>
    </row>
    <row r="1179" spans="1:2" ht="14.25" x14ac:dyDescent="0.2">
      <c r="A1179" s="96"/>
      <c r="B1179" s="83"/>
    </row>
    <row r="1180" spans="1:2" ht="14.25" x14ac:dyDescent="0.2">
      <c r="A1180" s="96"/>
      <c r="B1180" s="83"/>
    </row>
    <row r="1181" spans="1:2" ht="14.25" x14ac:dyDescent="0.2">
      <c r="A1181" s="96"/>
      <c r="B1181" s="83"/>
    </row>
    <row r="1182" spans="1:2" ht="14.25" x14ac:dyDescent="0.2">
      <c r="A1182" s="96"/>
      <c r="B1182" s="83"/>
    </row>
    <row r="1183" spans="1:2" ht="14.25" x14ac:dyDescent="0.2">
      <c r="A1183" s="96"/>
      <c r="B1183" s="83"/>
    </row>
    <row r="1184" spans="1:2" ht="14.25" x14ac:dyDescent="0.2">
      <c r="A1184" s="96"/>
      <c r="B1184" s="83"/>
    </row>
    <row r="1185" spans="1:2" ht="14.25" x14ac:dyDescent="0.2">
      <c r="A1185" s="96"/>
      <c r="B1185" s="83"/>
    </row>
    <row r="1186" spans="1:2" ht="14.25" x14ac:dyDescent="0.2">
      <c r="A1186" s="96"/>
      <c r="B1186" s="83"/>
    </row>
    <row r="1187" spans="1:2" ht="14.25" x14ac:dyDescent="0.2">
      <c r="A1187" s="96"/>
      <c r="B1187" s="83"/>
    </row>
    <row r="1188" spans="1:2" ht="14.25" x14ac:dyDescent="0.2">
      <c r="A1188" s="96"/>
      <c r="B1188" s="83"/>
    </row>
    <row r="1189" spans="1:2" ht="14.25" x14ac:dyDescent="0.2">
      <c r="A1189" s="96"/>
      <c r="B1189" s="83"/>
    </row>
    <row r="1190" spans="1:2" ht="14.25" x14ac:dyDescent="0.2">
      <c r="A1190" s="96"/>
      <c r="B1190" s="83"/>
    </row>
    <row r="1191" spans="1:2" ht="14.25" x14ac:dyDescent="0.2">
      <c r="A1191" s="96"/>
      <c r="B1191" s="83"/>
    </row>
    <row r="1192" spans="1:2" ht="14.25" x14ac:dyDescent="0.2">
      <c r="A1192" s="96"/>
      <c r="B1192" s="83"/>
    </row>
    <row r="1193" spans="1:2" ht="14.25" x14ac:dyDescent="0.2">
      <c r="A1193" s="96"/>
      <c r="B1193" s="83"/>
    </row>
    <row r="1194" spans="1:2" ht="14.25" x14ac:dyDescent="0.2">
      <c r="A1194" s="96"/>
      <c r="B1194" s="83"/>
    </row>
    <row r="1195" spans="1:2" ht="14.25" x14ac:dyDescent="0.2">
      <c r="A1195" s="96"/>
      <c r="B1195" s="83"/>
    </row>
    <row r="1196" spans="1:2" ht="14.25" x14ac:dyDescent="0.2">
      <c r="A1196" s="96"/>
      <c r="B1196" s="83"/>
    </row>
    <row r="1197" spans="1:2" ht="14.25" x14ac:dyDescent="0.2">
      <c r="A1197" s="96"/>
      <c r="B1197" s="83"/>
    </row>
    <row r="1198" spans="1:2" ht="14.25" x14ac:dyDescent="0.2">
      <c r="A1198" s="96"/>
      <c r="B1198" s="83"/>
    </row>
    <row r="1199" spans="1:2" ht="14.25" x14ac:dyDescent="0.2">
      <c r="A1199" s="96"/>
      <c r="B1199" s="83"/>
    </row>
    <row r="1200" spans="1:2" ht="14.25" x14ac:dyDescent="0.2">
      <c r="A1200" s="96"/>
      <c r="B1200" s="83"/>
    </row>
    <row r="1201" spans="1:2" ht="14.25" x14ac:dyDescent="0.2">
      <c r="A1201" s="96"/>
      <c r="B1201" s="83"/>
    </row>
    <row r="1202" spans="1:2" ht="14.25" x14ac:dyDescent="0.2">
      <c r="A1202" s="96"/>
      <c r="B1202" s="83"/>
    </row>
    <row r="1203" spans="1:2" ht="14.25" x14ac:dyDescent="0.2">
      <c r="A1203" s="96"/>
      <c r="B1203" s="83"/>
    </row>
    <row r="1204" spans="1:2" ht="14.25" x14ac:dyDescent="0.2">
      <c r="A1204" s="96"/>
      <c r="B1204" s="83"/>
    </row>
    <row r="1205" spans="1:2" ht="14.25" x14ac:dyDescent="0.2">
      <c r="A1205" s="96"/>
      <c r="B1205" s="83"/>
    </row>
    <row r="1206" spans="1:2" ht="14.25" x14ac:dyDescent="0.2">
      <c r="A1206" s="96"/>
      <c r="B1206" s="83"/>
    </row>
    <row r="1207" spans="1:2" ht="14.25" x14ac:dyDescent="0.2">
      <c r="A1207" s="96"/>
      <c r="B1207" s="83"/>
    </row>
    <row r="1208" spans="1:2" ht="14.25" x14ac:dyDescent="0.2">
      <c r="A1208" s="96"/>
      <c r="B1208" s="83"/>
    </row>
    <row r="1209" spans="1:2" ht="14.25" x14ac:dyDescent="0.2">
      <c r="A1209" s="96"/>
      <c r="B1209" s="83"/>
    </row>
    <row r="1210" spans="1:2" ht="14.25" x14ac:dyDescent="0.2">
      <c r="A1210" s="96"/>
      <c r="B1210" s="83"/>
    </row>
    <row r="1211" spans="1:2" ht="14.25" x14ac:dyDescent="0.2">
      <c r="A1211" s="96"/>
      <c r="B1211" s="83"/>
    </row>
    <row r="1212" spans="1:2" ht="14.25" x14ac:dyDescent="0.2">
      <c r="A1212" s="96"/>
      <c r="B1212" s="83"/>
    </row>
    <row r="1213" spans="1:2" ht="14.25" x14ac:dyDescent="0.2">
      <c r="A1213" s="96"/>
      <c r="B1213" s="83"/>
    </row>
    <row r="1214" spans="1:2" ht="14.25" x14ac:dyDescent="0.2">
      <c r="A1214" s="96"/>
      <c r="B1214" s="83"/>
    </row>
    <row r="1215" spans="1:2" ht="14.25" x14ac:dyDescent="0.2">
      <c r="A1215" s="96"/>
      <c r="B1215" s="83"/>
    </row>
    <row r="1216" spans="1:2" ht="14.25" x14ac:dyDescent="0.2">
      <c r="A1216" s="96"/>
      <c r="B1216" s="83"/>
    </row>
    <row r="1217" spans="1:2" ht="14.25" x14ac:dyDescent="0.2">
      <c r="A1217" s="96"/>
      <c r="B1217" s="83"/>
    </row>
    <row r="1218" spans="1:2" ht="14.25" x14ac:dyDescent="0.2">
      <c r="A1218" s="96"/>
      <c r="B1218" s="83"/>
    </row>
    <row r="1219" spans="1:2" ht="14.25" x14ac:dyDescent="0.2">
      <c r="A1219" s="96"/>
      <c r="B1219" s="83"/>
    </row>
    <row r="1220" spans="1:2" ht="14.25" x14ac:dyDescent="0.2">
      <c r="A1220" s="96"/>
      <c r="B1220" s="83"/>
    </row>
    <row r="1221" spans="1:2" ht="14.25" x14ac:dyDescent="0.2">
      <c r="A1221" s="96"/>
      <c r="B1221" s="83"/>
    </row>
    <row r="1222" spans="1:2" ht="14.25" x14ac:dyDescent="0.2">
      <c r="A1222" s="96"/>
      <c r="B1222" s="83"/>
    </row>
    <row r="1223" spans="1:2" ht="14.25" x14ac:dyDescent="0.2">
      <c r="A1223" s="96"/>
      <c r="B1223" s="83"/>
    </row>
    <row r="1224" spans="1:2" ht="14.25" x14ac:dyDescent="0.2">
      <c r="A1224" s="96"/>
      <c r="B1224" s="83"/>
    </row>
    <row r="1225" spans="1:2" ht="14.25" x14ac:dyDescent="0.2">
      <c r="A1225" s="96"/>
      <c r="B1225" s="83"/>
    </row>
    <row r="1226" spans="1:2" ht="14.25" x14ac:dyDescent="0.2">
      <c r="A1226" s="96"/>
      <c r="B1226" s="83"/>
    </row>
    <row r="1227" spans="1:2" ht="14.25" x14ac:dyDescent="0.2">
      <c r="A1227" s="96"/>
      <c r="B1227" s="83"/>
    </row>
    <row r="1228" spans="1:2" ht="14.25" x14ac:dyDescent="0.2">
      <c r="A1228" s="96"/>
      <c r="B1228" s="83"/>
    </row>
    <row r="1229" spans="1:2" ht="14.25" x14ac:dyDescent="0.2">
      <c r="A1229" s="96"/>
      <c r="B1229" s="83"/>
    </row>
    <row r="1230" spans="1:2" ht="14.25" x14ac:dyDescent="0.2">
      <c r="A1230" s="96"/>
      <c r="B1230" s="83"/>
    </row>
    <row r="1231" spans="1:2" ht="14.25" x14ac:dyDescent="0.2">
      <c r="A1231" s="96"/>
      <c r="B1231" s="83"/>
    </row>
    <row r="1232" spans="1:2" ht="14.25" x14ac:dyDescent="0.2">
      <c r="A1232" s="96"/>
      <c r="B1232" s="83"/>
    </row>
    <row r="1233" spans="1:2" ht="14.25" x14ac:dyDescent="0.2">
      <c r="A1233" s="96"/>
      <c r="B1233" s="83"/>
    </row>
    <row r="1234" spans="1:2" ht="14.25" x14ac:dyDescent="0.2">
      <c r="A1234" s="96"/>
      <c r="B1234" s="83"/>
    </row>
    <row r="1235" spans="1:2" ht="14.25" x14ac:dyDescent="0.2">
      <c r="A1235" s="96"/>
      <c r="B1235" s="83"/>
    </row>
    <row r="1236" spans="1:2" ht="14.25" x14ac:dyDescent="0.2">
      <c r="A1236" s="96"/>
      <c r="B1236" s="83"/>
    </row>
    <row r="1237" spans="1:2" ht="14.25" x14ac:dyDescent="0.2">
      <c r="A1237" s="96"/>
      <c r="B1237" s="83"/>
    </row>
    <row r="1238" spans="1:2" ht="14.25" x14ac:dyDescent="0.2">
      <c r="A1238" s="96"/>
      <c r="B1238" s="83"/>
    </row>
    <row r="1239" spans="1:2" ht="14.25" x14ac:dyDescent="0.2">
      <c r="A1239" s="96"/>
      <c r="B1239" s="83"/>
    </row>
    <row r="1240" spans="1:2" ht="14.25" x14ac:dyDescent="0.2">
      <c r="A1240" s="96"/>
      <c r="B1240" s="83"/>
    </row>
    <row r="1241" spans="1:2" ht="14.25" x14ac:dyDescent="0.2">
      <c r="A1241" s="96"/>
      <c r="B1241" s="83"/>
    </row>
    <row r="1242" spans="1:2" ht="14.25" x14ac:dyDescent="0.2">
      <c r="A1242" s="96"/>
      <c r="B1242" s="83"/>
    </row>
    <row r="1243" spans="1:2" ht="14.25" x14ac:dyDescent="0.2">
      <c r="A1243" s="96"/>
      <c r="B1243" s="83"/>
    </row>
    <row r="1244" spans="1:2" ht="14.25" x14ac:dyDescent="0.2">
      <c r="A1244" s="96"/>
      <c r="B1244" s="83"/>
    </row>
    <row r="1245" spans="1:2" ht="14.25" x14ac:dyDescent="0.2">
      <c r="A1245" s="96"/>
      <c r="B1245" s="83"/>
    </row>
    <row r="1246" spans="1:2" ht="14.25" x14ac:dyDescent="0.2">
      <c r="A1246" s="96"/>
      <c r="B1246" s="83"/>
    </row>
    <row r="1247" spans="1:2" ht="14.25" x14ac:dyDescent="0.2">
      <c r="A1247" s="96"/>
      <c r="B1247" s="83"/>
    </row>
    <row r="1248" spans="1:2" ht="14.25" x14ac:dyDescent="0.2">
      <c r="A1248" s="96"/>
      <c r="B1248" s="83"/>
    </row>
    <row r="1249" spans="1:2" ht="14.25" x14ac:dyDescent="0.2">
      <c r="A1249" s="96"/>
      <c r="B1249" s="83"/>
    </row>
    <row r="1250" spans="1:2" ht="14.25" x14ac:dyDescent="0.2">
      <c r="A1250" s="96"/>
      <c r="B1250" s="83"/>
    </row>
    <row r="1251" spans="1:2" ht="14.25" x14ac:dyDescent="0.2">
      <c r="A1251" s="96"/>
      <c r="B1251" s="83"/>
    </row>
    <row r="1252" spans="1:2" ht="14.25" x14ac:dyDescent="0.2">
      <c r="A1252" s="96"/>
      <c r="B1252" s="83"/>
    </row>
    <row r="1253" spans="1:2" ht="14.25" x14ac:dyDescent="0.2">
      <c r="A1253" s="96"/>
      <c r="B1253" s="83"/>
    </row>
    <row r="1254" spans="1:2" ht="14.25" x14ac:dyDescent="0.2">
      <c r="A1254" s="96"/>
      <c r="B1254" s="83"/>
    </row>
    <row r="1255" spans="1:2" ht="14.25" x14ac:dyDescent="0.2">
      <c r="A1255" s="96"/>
      <c r="B1255" s="83"/>
    </row>
    <row r="1256" spans="1:2" ht="14.25" x14ac:dyDescent="0.2">
      <c r="A1256" s="96"/>
      <c r="B1256" s="83"/>
    </row>
    <row r="1257" spans="1:2" ht="14.25" x14ac:dyDescent="0.2">
      <c r="A1257" s="96"/>
      <c r="B1257" s="83"/>
    </row>
    <row r="1258" spans="1:2" ht="14.25" x14ac:dyDescent="0.2">
      <c r="A1258" s="96"/>
      <c r="B1258" s="83"/>
    </row>
    <row r="1259" spans="1:2" ht="14.25" x14ac:dyDescent="0.2">
      <c r="A1259" s="96"/>
      <c r="B1259" s="83"/>
    </row>
    <row r="1260" spans="1:2" ht="14.25" x14ac:dyDescent="0.2">
      <c r="A1260" s="96"/>
      <c r="B1260" s="83"/>
    </row>
    <row r="1261" spans="1:2" ht="14.25" x14ac:dyDescent="0.2">
      <c r="A1261" s="96"/>
      <c r="B1261" s="83"/>
    </row>
    <row r="1262" spans="1:2" ht="14.25" x14ac:dyDescent="0.2">
      <c r="A1262" s="96"/>
      <c r="B1262" s="83"/>
    </row>
    <row r="1263" spans="1:2" ht="14.25" x14ac:dyDescent="0.2">
      <c r="A1263" s="96"/>
      <c r="B1263" s="83"/>
    </row>
    <row r="1264" spans="1:2" ht="14.25" x14ac:dyDescent="0.2">
      <c r="A1264" s="96"/>
      <c r="B1264" s="83"/>
    </row>
    <row r="1265" spans="1:2" ht="14.25" x14ac:dyDescent="0.2">
      <c r="A1265" s="96"/>
      <c r="B1265" s="83"/>
    </row>
    <row r="1266" spans="1:2" ht="14.25" x14ac:dyDescent="0.2">
      <c r="A1266" s="96"/>
      <c r="B1266" s="83"/>
    </row>
    <row r="1267" spans="1:2" ht="14.25" x14ac:dyDescent="0.2">
      <c r="A1267" s="96"/>
      <c r="B1267" s="83"/>
    </row>
    <row r="1268" spans="1:2" ht="14.25" x14ac:dyDescent="0.2">
      <c r="A1268" s="96"/>
      <c r="B1268" s="83"/>
    </row>
    <row r="1269" spans="1:2" ht="14.25" x14ac:dyDescent="0.2">
      <c r="A1269" s="96"/>
      <c r="B1269" s="83"/>
    </row>
    <row r="1270" spans="1:2" ht="14.25" x14ac:dyDescent="0.2">
      <c r="A1270" s="96"/>
      <c r="B1270" s="83"/>
    </row>
    <row r="1271" spans="1:2" ht="14.25" x14ac:dyDescent="0.2">
      <c r="A1271" s="96"/>
      <c r="B1271" s="83"/>
    </row>
    <row r="1272" spans="1:2" ht="14.25" x14ac:dyDescent="0.2">
      <c r="A1272" s="96"/>
      <c r="B1272" s="83"/>
    </row>
    <row r="1273" spans="1:2" ht="14.25" x14ac:dyDescent="0.2">
      <c r="A1273" s="96"/>
      <c r="B1273" s="83"/>
    </row>
    <row r="1274" spans="1:2" ht="14.25" x14ac:dyDescent="0.2">
      <c r="A1274" s="96"/>
      <c r="B1274" s="83"/>
    </row>
    <row r="1275" spans="1:2" ht="14.25" x14ac:dyDescent="0.2">
      <c r="A1275" s="96"/>
      <c r="B1275" s="83"/>
    </row>
    <row r="1276" spans="1:2" ht="14.25" x14ac:dyDescent="0.2">
      <c r="A1276" s="96"/>
      <c r="B1276" s="83"/>
    </row>
    <row r="1277" spans="1:2" ht="14.25" x14ac:dyDescent="0.2">
      <c r="A1277" s="96"/>
      <c r="B1277" s="83"/>
    </row>
    <row r="1278" spans="1:2" ht="14.25" x14ac:dyDescent="0.2">
      <c r="A1278" s="96"/>
      <c r="B1278" s="83"/>
    </row>
    <row r="1279" spans="1:2" ht="14.25" x14ac:dyDescent="0.2">
      <c r="A1279" s="96"/>
      <c r="B1279" s="83"/>
    </row>
    <row r="1280" spans="1:2" ht="14.25" x14ac:dyDescent="0.2">
      <c r="A1280" s="96"/>
      <c r="B1280" s="83"/>
    </row>
    <row r="1281" spans="1:2" ht="14.25" x14ac:dyDescent="0.2">
      <c r="A1281" s="96"/>
      <c r="B1281" s="83"/>
    </row>
    <row r="1282" spans="1:2" ht="14.25" x14ac:dyDescent="0.2">
      <c r="A1282" s="96"/>
      <c r="B1282" s="83"/>
    </row>
    <row r="1283" spans="1:2" ht="14.25" x14ac:dyDescent="0.2">
      <c r="A1283" s="96"/>
      <c r="B1283" s="83"/>
    </row>
    <row r="1284" spans="1:2" ht="14.25" x14ac:dyDescent="0.2">
      <c r="A1284" s="96"/>
      <c r="B1284" s="83"/>
    </row>
    <row r="1285" spans="1:2" ht="14.25" x14ac:dyDescent="0.2">
      <c r="A1285" s="96"/>
      <c r="B1285" s="83"/>
    </row>
    <row r="1286" spans="1:2" ht="14.25" x14ac:dyDescent="0.2">
      <c r="A1286" s="96"/>
      <c r="B1286" s="83"/>
    </row>
    <row r="1287" spans="1:2" ht="14.25" x14ac:dyDescent="0.2">
      <c r="A1287" s="96"/>
      <c r="B1287" s="83"/>
    </row>
    <row r="1288" spans="1:2" ht="14.25" x14ac:dyDescent="0.2">
      <c r="A1288" s="96"/>
      <c r="B1288" s="83"/>
    </row>
    <row r="1289" spans="1:2" ht="14.25" x14ac:dyDescent="0.2">
      <c r="A1289" s="96"/>
      <c r="B1289" s="83"/>
    </row>
    <row r="1290" spans="1:2" ht="14.25" x14ac:dyDescent="0.2">
      <c r="A1290" s="96"/>
      <c r="B1290" s="83"/>
    </row>
    <row r="1291" spans="1:2" ht="14.25" x14ac:dyDescent="0.2">
      <c r="A1291" s="96"/>
      <c r="B1291" s="83"/>
    </row>
    <row r="1292" spans="1:2" ht="14.25" x14ac:dyDescent="0.2">
      <c r="A1292" s="96"/>
      <c r="B1292" s="83"/>
    </row>
    <row r="1293" spans="1:2" ht="14.25" x14ac:dyDescent="0.2">
      <c r="A1293" s="96"/>
      <c r="B1293" s="83"/>
    </row>
    <row r="1294" spans="1:2" ht="14.25" x14ac:dyDescent="0.2">
      <c r="A1294" s="96"/>
      <c r="B1294" s="83"/>
    </row>
    <row r="1295" spans="1:2" ht="14.25" x14ac:dyDescent="0.2">
      <c r="A1295" s="96"/>
      <c r="B1295" s="83"/>
    </row>
    <row r="1296" spans="1:2" ht="14.25" x14ac:dyDescent="0.2">
      <c r="A1296" s="96"/>
      <c r="B1296" s="83"/>
    </row>
    <row r="1297" spans="1:2" ht="14.25" x14ac:dyDescent="0.2">
      <c r="A1297" s="96"/>
      <c r="B1297" s="83"/>
    </row>
    <row r="1298" spans="1:2" ht="14.25" x14ac:dyDescent="0.2">
      <c r="A1298" s="96"/>
      <c r="B1298" s="83"/>
    </row>
    <row r="1299" spans="1:2" ht="14.25" x14ac:dyDescent="0.2">
      <c r="A1299" s="96"/>
      <c r="B1299" s="83"/>
    </row>
    <row r="1300" spans="1:2" ht="14.25" x14ac:dyDescent="0.2">
      <c r="A1300" s="96"/>
      <c r="B1300" s="83"/>
    </row>
    <row r="1301" spans="1:2" ht="14.25" x14ac:dyDescent="0.2">
      <c r="A1301" s="96"/>
      <c r="B1301" s="83"/>
    </row>
    <row r="1302" spans="1:2" ht="14.25" x14ac:dyDescent="0.2">
      <c r="A1302" s="96"/>
      <c r="B1302" s="83"/>
    </row>
    <row r="1303" spans="1:2" ht="14.25" x14ac:dyDescent="0.2">
      <c r="A1303" s="96"/>
      <c r="B1303" s="83"/>
    </row>
    <row r="1304" spans="1:2" ht="14.25" x14ac:dyDescent="0.2">
      <c r="A1304" s="96"/>
      <c r="B1304" s="83"/>
    </row>
    <row r="1305" spans="1:2" ht="14.25" x14ac:dyDescent="0.2">
      <c r="A1305" s="96"/>
      <c r="B1305" s="83"/>
    </row>
    <row r="1306" spans="1:2" ht="14.25" x14ac:dyDescent="0.2">
      <c r="A1306" s="96"/>
      <c r="B1306" s="83"/>
    </row>
    <row r="1307" spans="1:2" ht="14.25" x14ac:dyDescent="0.2">
      <c r="A1307" s="96"/>
      <c r="B1307" s="83"/>
    </row>
    <row r="1308" spans="1:2" ht="14.25" x14ac:dyDescent="0.2">
      <c r="A1308" s="96"/>
      <c r="B1308" s="83"/>
    </row>
    <row r="1309" spans="1:2" ht="14.25" x14ac:dyDescent="0.2">
      <c r="A1309" s="96"/>
      <c r="B1309" s="83"/>
    </row>
    <row r="1310" spans="1:2" ht="14.25" x14ac:dyDescent="0.2">
      <c r="A1310" s="96"/>
      <c r="B1310" s="83"/>
    </row>
    <row r="1311" spans="1:2" ht="14.25" x14ac:dyDescent="0.2">
      <c r="A1311" s="96"/>
      <c r="B1311" s="83"/>
    </row>
    <row r="1312" spans="1:2" ht="14.25" x14ac:dyDescent="0.2">
      <c r="A1312" s="96"/>
      <c r="B1312" s="83"/>
    </row>
    <row r="1313" spans="1:2" ht="14.25" x14ac:dyDescent="0.2">
      <c r="A1313" s="96"/>
      <c r="B1313" s="83"/>
    </row>
    <row r="1314" spans="1:2" ht="14.25" x14ac:dyDescent="0.2">
      <c r="A1314" s="96"/>
      <c r="B1314" s="83"/>
    </row>
    <row r="1315" spans="1:2" ht="14.25" x14ac:dyDescent="0.2">
      <c r="A1315" s="96"/>
      <c r="B1315" s="83"/>
    </row>
    <row r="1316" spans="1:2" ht="14.25" x14ac:dyDescent="0.2">
      <c r="A1316" s="96"/>
      <c r="B1316" s="83"/>
    </row>
    <row r="1317" spans="1:2" ht="14.25" x14ac:dyDescent="0.2">
      <c r="A1317" s="96"/>
      <c r="B1317" s="83"/>
    </row>
    <row r="1318" spans="1:2" ht="14.25" x14ac:dyDescent="0.2">
      <c r="A1318" s="96"/>
      <c r="B1318" s="83"/>
    </row>
    <row r="1319" spans="1:2" ht="14.25" x14ac:dyDescent="0.2">
      <c r="A1319" s="96"/>
      <c r="B1319" s="83"/>
    </row>
    <row r="1320" spans="1:2" ht="14.25" x14ac:dyDescent="0.2">
      <c r="A1320" s="96"/>
      <c r="B1320" s="83"/>
    </row>
    <row r="1321" spans="1:2" ht="14.25" x14ac:dyDescent="0.2">
      <c r="A1321" s="96"/>
      <c r="B1321" s="83"/>
    </row>
    <row r="1322" spans="1:2" ht="14.25" x14ac:dyDescent="0.2">
      <c r="A1322" s="96"/>
      <c r="B1322" s="83"/>
    </row>
    <row r="1323" spans="1:2" ht="14.25" x14ac:dyDescent="0.2">
      <c r="A1323" s="96"/>
      <c r="B1323" s="83"/>
    </row>
    <row r="1324" spans="1:2" ht="14.25" x14ac:dyDescent="0.2">
      <c r="A1324" s="96"/>
      <c r="B1324" s="83"/>
    </row>
    <row r="1325" spans="1:2" ht="14.25" x14ac:dyDescent="0.2">
      <c r="A1325" s="96"/>
      <c r="B1325" s="83"/>
    </row>
    <row r="1326" spans="1:2" ht="14.25" x14ac:dyDescent="0.2">
      <c r="A1326" s="96"/>
      <c r="B1326" s="83"/>
    </row>
    <row r="1327" spans="1:2" ht="14.25" x14ac:dyDescent="0.2">
      <c r="A1327" s="96"/>
      <c r="B1327" s="83"/>
    </row>
    <row r="1328" spans="1:2" ht="14.25" x14ac:dyDescent="0.2">
      <c r="A1328" s="96"/>
      <c r="B1328" s="83"/>
    </row>
    <row r="1329" spans="1:2" ht="14.25" x14ac:dyDescent="0.2">
      <c r="A1329" s="96"/>
      <c r="B1329" s="83"/>
    </row>
    <row r="1330" spans="1:2" ht="14.25" x14ac:dyDescent="0.2">
      <c r="A1330" s="96"/>
      <c r="B1330" s="83"/>
    </row>
    <row r="1331" spans="1:2" ht="14.25" x14ac:dyDescent="0.2">
      <c r="A1331" s="96"/>
      <c r="B1331" s="83"/>
    </row>
    <row r="1332" spans="1:2" ht="14.25" x14ac:dyDescent="0.2">
      <c r="A1332" s="96"/>
      <c r="B1332" s="83"/>
    </row>
    <row r="1333" spans="1:2" ht="14.25" x14ac:dyDescent="0.2">
      <c r="A1333" s="96"/>
      <c r="B1333" s="83"/>
    </row>
    <row r="1334" spans="1:2" ht="14.25" x14ac:dyDescent="0.2">
      <c r="A1334" s="96"/>
      <c r="B1334" s="83"/>
    </row>
    <row r="1335" spans="1:2" ht="14.25" x14ac:dyDescent="0.2">
      <c r="A1335" s="96"/>
      <c r="B1335" s="83"/>
    </row>
    <row r="1336" spans="1:2" ht="14.25" x14ac:dyDescent="0.2">
      <c r="A1336" s="96"/>
      <c r="B1336" s="83"/>
    </row>
    <row r="1337" spans="1:2" ht="14.25" x14ac:dyDescent="0.2">
      <c r="A1337" s="96"/>
      <c r="B1337" s="83"/>
    </row>
    <row r="1338" spans="1:2" ht="14.25" x14ac:dyDescent="0.2">
      <c r="A1338" s="96"/>
      <c r="B1338" s="83"/>
    </row>
    <row r="1339" spans="1:2" ht="14.25" x14ac:dyDescent="0.2">
      <c r="A1339" s="96"/>
      <c r="B1339" s="83"/>
    </row>
    <row r="1340" spans="1:2" ht="14.25" x14ac:dyDescent="0.2">
      <c r="A1340" s="96"/>
      <c r="B1340" s="83"/>
    </row>
    <row r="1341" spans="1:2" ht="14.25" x14ac:dyDescent="0.2">
      <c r="A1341" s="96"/>
      <c r="B1341" s="83"/>
    </row>
    <row r="1342" spans="1:2" ht="14.25" x14ac:dyDescent="0.2">
      <c r="A1342" s="96"/>
      <c r="B1342" s="83"/>
    </row>
    <row r="1343" spans="1:2" ht="14.25" x14ac:dyDescent="0.2">
      <c r="A1343" s="96"/>
      <c r="B1343" s="83"/>
    </row>
    <row r="1344" spans="1:2" ht="14.25" x14ac:dyDescent="0.2">
      <c r="A1344" s="96"/>
      <c r="B1344" s="83"/>
    </row>
    <row r="1345" spans="1:2" ht="14.25" x14ac:dyDescent="0.2">
      <c r="A1345" s="96"/>
      <c r="B1345" s="83"/>
    </row>
    <row r="1346" spans="1:2" ht="14.25" x14ac:dyDescent="0.2">
      <c r="A1346" s="96"/>
      <c r="B1346" s="83"/>
    </row>
    <row r="1347" spans="1:2" ht="14.25" x14ac:dyDescent="0.2">
      <c r="A1347" s="96"/>
      <c r="B1347" s="83"/>
    </row>
    <row r="1348" spans="1:2" ht="14.25" x14ac:dyDescent="0.2">
      <c r="A1348" s="96"/>
      <c r="B1348" s="83"/>
    </row>
    <row r="1349" spans="1:2" ht="14.25" x14ac:dyDescent="0.2">
      <c r="A1349" s="96"/>
      <c r="B1349" s="83"/>
    </row>
    <row r="1350" spans="1:2" ht="14.25" x14ac:dyDescent="0.2">
      <c r="A1350" s="96"/>
      <c r="B1350" s="83"/>
    </row>
    <row r="1351" spans="1:2" ht="14.25" x14ac:dyDescent="0.2">
      <c r="A1351" s="96"/>
      <c r="B1351" s="83"/>
    </row>
    <row r="1352" spans="1:2" ht="14.25" x14ac:dyDescent="0.2">
      <c r="A1352" s="96"/>
      <c r="B1352" s="83"/>
    </row>
    <row r="1353" spans="1:2" ht="14.25" x14ac:dyDescent="0.2">
      <c r="A1353" s="96"/>
      <c r="B1353" s="83"/>
    </row>
    <row r="1354" spans="1:2" ht="14.25" x14ac:dyDescent="0.2">
      <c r="A1354" s="96"/>
      <c r="B1354" s="83"/>
    </row>
    <row r="1355" spans="1:2" ht="14.25" x14ac:dyDescent="0.2">
      <c r="A1355" s="96"/>
      <c r="B1355" s="83"/>
    </row>
    <row r="1356" spans="1:2" ht="14.25" x14ac:dyDescent="0.2">
      <c r="A1356" s="96"/>
      <c r="B1356" s="83"/>
    </row>
    <row r="1357" spans="1:2" ht="14.25" x14ac:dyDescent="0.2">
      <c r="A1357" s="96"/>
      <c r="B1357" s="83"/>
    </row>
    <row r="1358" spans="1:2" ht="14.25" x14ac:dyDescent="0.2">
      <c r="A1358" s="96"/>
      <c r="B1358" s="83"/>
    </row>
    <row r="1359" spans="1:2" ht="14.25" x14ac:dyDescent="0.2">
      <c r="A1359" s="96"/>
      <c r="B1359" s="83"/>
    </row>
    <row r="1360" spans="1:2" ht="14.25" x14ac:dyDescent="0.2">
      <c r="A1360" s="96"/>
      <c r="B1360" s="83"/>
    </row>
    <row r="1361" spans="1:2" ht="14.25" x14ac:dyDescent="0.2">
      <c r="A1361" s="96"/>
      <c r="B1361" s="83"/>
    </row>
    <row r="1362" spans="1:2" ht="14.25" x14ac:dyDescent="0.2">
      <c r="A1362" s="96"/>
      <c r="B1362" s="83"/>
    </row>
    <row r="1363" spans="1:2" ht="14.25" x14ac:dyDescent="0.2">
      <c r="A1363" s="96"/>
      <c r="B1363" s="83"/>
    </row>
    <row r="1364" spans="1:2" ht="14.25" x14ac:dyDescent="0.2">
      <c r="A1364" s="96"/>
      <c r="B1364" s="83"/>
    </row>
    <row r="1365" spans="1:2" ht="14.25" x14ac:dyDescent="0.2">
      <c r="A1365" s="96"/>
      <c r="B1365" s="83"/>
    </row>
    <row r="1366" spans="1:2" ht="14.25" x14ac:dyDescent="0.2">
      <c r="A1366" s="96"/>
      <c r="B1366" s="83"/>
    </row>
    <row r="1367" spans="1:2" ht="14.25" x14ac:dyDescent="0.2">
      <c r="A1367" s="96"/>
      <c r="B1367" s="83"/>
    </row>
    <row r="1368" spans="1:2" ht="14.25" x14ac:dyDescent="0.2">
      <c r="A1368" s="96"/>
      <c r="B1368" s="83"/>
    </row>
    <row r="1369" spans="1:2" ht="14.25" x14ac:dyDescent="0.2">
      <c r="A1369" s="96"/>
      <c r="B1369" s="83"/>
    </row>
    <row r="1370" spans="1:2" ht="14.25" x14ac:dyDescent="0.2">
      <c r="A1370" s="96"/>
      <c r="B1370" s="83"/>
    </row>
    <row r="1371" spans="1:2" ht="14.25" x14ac:dyDescent="0.2">
      <c r="A1371" s="96"/>
      <c r="B1371" s="83"/>
    </row>
    <row r="1372" spans="1:2" ht="14.25" x14ac:dyDescent="0.2">
      <c r="A1372" s="96"/>
      <c r="B1372" s="83"/>
    </row>
    <row r="1373" spans="1:2" ht="14.25" x14ac:dyDescent="0.2">
      <c r="A1373" s="96"/>
      <c r="B1373" s="83"/>
    </row>
    <row r="1374" spans="1:2" ht="14.25" x14ac:dyDescent="0.2">
      <c r="A1374" s="96"/>
      <c r="B1374" s="83"/>
    </row>
    <row r="1375" spans="1:2" ht="14.25" x14ac:dyDescent="0.2">
      <c r="A1375" s="96"/>
      <c r="B1375" s="83"/>
    </row>
    <row r="1376" spans="1:2" ht="14.25" x14ac:dyDescent="0.2">
      <c r="A1376" s="96"/>
      <c r="B1376" s="83"/>
    </row>
    <row r="1377" spans="1:2" ht="14.25" x14ac:dyDescent="0.2">
      <c r="A1377" s="96"/>
      <c r="B1377" s="83"/>
    </row>
    <row r="1378" spans="1:2" ht="14.25" x14ac:dyDescent="0.2">
      <c r="A1378" s="96"/>
      <c r="B1378" s="83"/>
    </row>
    <row r="1379" spans="1:2" ht="14.25" x14ac:dyDescent="0.2">
      <c r="A1379" s="96"/>
      <c r="B1379" s="83"/>
    </row>
    <row r="1380" spans="1:2" ht="14.25" x14ac:dyDescent="0.2">
      <c r="A1380" s="96"/>
      <c r="B1380" s="83"/>
    </row>
    <row r="1381" spans="1:2" ht="14.25" x14ac:dyDescent="0.2">
      <c r="A1381" s="96"/>
      <c r="B1381" s="83"/>
    </row>
    <row r="1382" spans="1:2" ht="14.25" x14ac:dyDescent="0.2">
      <c r="A1382" s="96"/>
      <c r="B1382" s="83"/>
    </row>
    <row r="1383" spans="1:2" ht="14.25" x14ac:dyDescent="0.2">
      <c r="A1383" s="96"/>
      <c r="B1383" s="83"/>
    </row>
    <row r="1384" spans="1:2" ht="14.25" x14ac:dyDescent="0.2">
      <c r="A1384" s="96"/>
      <c r="B1384" s="83"/>
    </row>
    <row r="1385" spans="1:2" ht="14.25" x14ac:dyDescent="0.2">
      <c r="A1385" s="96"/>
      <c r="B1385" s="83"/>
    </row>
    <row r="1386" spans="1:2" ht="14.25" x14ac:dyDescent="0.2">
      <c r="A1386" s="96"/>
      <c r="B1386" s="83"/>
    </row>
    <row r="1387" spans="1:2" ht="14.25" x14ac:dyDescent="0.2">
      <c r="A1387" s="96"/>
      <c r="B1387" s="83"/>
    </row>
    <row r="1388" spans="1:2" ht="14.25" x14ac:dyDescent="0.2">
      <c r="A1388" s="96"/>
      <c r="B1388" s="83"/>
    </row>
    <row r="1389" spans="1:2" ht="14.25" x14ac:dyDescent="0.2">
      <c r="A1389" s="96"/>
      <c r="B1389" s="83"/>
    </row>
    <row r="1390" spans="1:2" ht="14.25" x14ac:dyDescent="0.2">
      <c r="A1390" s="96"/>
      <c r="B1390" s="83"/>
    </row>
    <row r="1391" spans="1:2" ht="14.25" x14ac:dyDescent="0.2">
      <c r="A1391" s="96"/>
      <c r="B1391" s="83"/>
    </row>
    <row r="1392" spans="1:2" ht="14.25" x14ac:dyDescent="0.2">
      <c r="A1392" s="96"/>
      <c r="B1392" s="83"/>
    </row>
    <row r="1393" spans="1:2" ht="14.25" x14ac:dyDescent="0.2">
      <c r="A1393" s="96"/>
      <c r="B1393" s="83"/>
    </row>
    <row r="1394" spans="1:2" ht="14.25" x14ac:dyDescent="0.2">
      <c r="A1394" s="96"/>
      <c r="B1394" s="83"/>
    </row>
    <row r="1395" spans="1:2" ht="14.25" x14ac:dyDescent="0.2">
      <c r="A1395" s="96"/>
      <c r="B1395" s="83"/>
    </row>
    <row r="1396" spans="1:2" ht="14.25" x14ac:dyDescent="0.2">
      <c r="A1396" s="96"/>
      <c r="B1396" s="83"/>
    </row>
    <row r="1397" spans="1:2" ht="14.25" x14ac:dyDescent="0.2">
      <c r="A1397" s="96"/>
      <c r="B1397" s="83"/>
    </row>
    <row r="1398" spans="1:2" ht="14.25" x14ac:dyDescent="0.2">
      <c r="A1398" s="96"/>
      <c r="B1398" s="83"/>
    </row>
    <row r="1399" spans="1:2" ht="14.25" x14ac:dyDescent="0.2">
      <c r="A1399" s="96"/>
      <c r="B1399" s="83"/>
    </row>
    <row r="1400" spans="1:2" ht="14.25" x14ac:dyDescent="0.2">
      <c r="A1400" s="96"/>
      <c r="B1400" s="83"/>
    </row>
    <row r="1401" spans="1:2" ht="14.25" x14ac:dyDescent="0.2">
      <c r="A1401" s="96"/>
      <c r="B1401" s="83"/>
    </row>
    <row r="1402" spans="1:2" ht="14.25" x14ac:dyDescent="0.2">
      <c r="A1402" s="96"/>
      <c r="B1402" s="83"/>
    </row>
    <row r="1403" spans="1:2" ht="14.25" x14ac:dyDescent="0.2">
      <c r="A1403" s="96"/>
      <c r="B1403" s="83"/>
    </row>
    <row r="1404" spans="1:2" ht="14.25" x14ac:dyDescent="0.2">
      <c r="A1404" s="96"/>
      <c r="B1404" s="83"/>
    </row>
    <row r="1405" spans="1:2" ht="14.25" x14ac:dyDescent="0.2">
      <c r="A1405" s="96"/>
      <c r="B1405" s="83"/>
    </row>
    <row r="1406" spans="1:2" ht="14.25" x14ac:dyDescent="0.2">
      <c r="A1406" s="96"/>
      <c r="B1406" s="83"/>
    </row>
    <row r="1407" spans="1:2" ht="14.25" x14ac:dyDescent="0.2">
      <c r="A1407" s="96"/>
      <c r="B1407" s="83"/>
    </row>
    <row r="1408" spans="1:2" ht="14.25" x14ac:dyDescent="0.2">
      <c r="A1408" s="96"/>
      <c r="B1408" s="83"/>
    </row>
    <row r="1409" spans="1:2" ht="14.25" x14ac:dyDescent="0.2">
      <c r="A1409" s="96"/>
      <c r="B1409" s="83"/>
    </row>
    <row r="1410" spans="1:2" ht="14.25" x14ac:dyDescent="0.2">
      <c r="A1410" s="96"/>
      <c r="B1410" s="83"/>
    </row>
    <row r="1411" spans="1:2" ht="14.25" x14ac:dyDescent="0.2">
      <c r="A1411" s="96"/>
      <c r="B1411" s="83"/>
    </row>
    <row r="1412" spans="1:2" ht="14.25" x14ac:dyDescent="0.2">
      <c r="A1412" s="96"/>
      <c r="B1412" s="83"/>
    </row>
    <row r="1413" spans="1:2" ht="14.25" x14ac:dyDescent="0.2">
      <c r="A1413" s="96"/>
      <c r="B1413" s="83"/>
    </row>
    <row r="1414" spans="1:2" ht="14.25" x14ac:dyDescent="0.2">
      <c r="A1414" s="96"/>
      <c r="B1414" s="83"/>
    </row>
    <row r="1415" spans="1:2" ht="14.25" x14ac:dyDescent="0.2">
      <c r="A1415" s="96"/>
      <c r="B1415" s="83"/>
    </row>
    <row r="1416" spans="1:2" ht="14.25" x14ac:dyDescent="0.2">
      <c r="A1416" s="96"/>
      <c r="B1416" s="83"/>
    </row>
    <row r="1417" spans="1:2" ht="14.25" x14ac:dyDescent="0.2">
      <c r="A1417" s="96"/>
      <c r="B1417" s="83"/>
    </row>
    <row r="1418" spans="1:2" ht="14.25" x14ac:dyDescent="0.2">
      <c r="A1418" s="96"/>
      <c r="B1418" s="83"/>
    </row>
    <row r="1419" spans="1:2" ht="14.25" x14ac:dyDescent="0.2">
      <c r="A1419" s="96"/>
      <c r="B1419" s="83"/>
    </row>
    <row r="1420" spans="1:2" ht="14.25" x14ac:dyDescent="0.2">
      <c r="A1420" s="96"/>
      <c r="B1420" s="83"/>
    </row>
    <row r="1421" spans="1:2" ht="14.25" x14ac:dyDescent="0.2">
      <c r="A1421" s="96"/>
      <c r="B1421" s="83"/>
    </row>
    <row r="1422" spans="1:2" ht="14.25" x14ac:dyDescent="0.2">
      <c r="A1422" s="96"/>
      <c r="B1422" s="83"/>
    </row>
    <row r="1423" spans="1:2" ht="14.25" x14ac:dyDescent="0.2">
      <c r="A1423" s="96"/>
      <c r="B1423" s="83"/>
    </row>
    <row r="1424" spans="1:2" ht="14.25" x14ac:dyDescent="0.2">
      <c r="A1424" s="96"/>
      <c r="B1424" s="83"/>
    </row>
    <row r="1425" spans="1:2" ht="14.25" x14ac:dyDescent="0.2">
      <c r="A1425" s="96"/>
      <c r="B1425" s="83"/>
    </row>
    <row r="1426" spans="1:2" ht="14.25" x14ac:dyDescent="0.2">
      <c r="A1426" s="96"/>
      <c r="B1426" s="83"/>
    </row>
    <row r="1427" spans="1:2" ht="14.25" x14ac:dyDescent="0.2">
      <c r="A1427" s="96"/>
      <c r="B1427" s="83"/>
    </row>
    <row r="1428" spans="1:2" ht="14.25" x14ac:dyDescent="0.2">
      <c r="A1428" s="96"/>
      <c r="B1428" s="83"/>
    </row>
    <row r="1429" spans="1:2" ht="14.25" x14ac:dyDescent="0.2">
      <c r="A1429" s="96"/>
      <c r="B1429" s="83"/>
    </row>
    <row r="1430" spans="1:2" ht="14.25" x14ac:dyDescent="0.2">
      <c r="A1430" s="96"/>
      <c r="B1430" s="83"/>
    </row>
    <row r="1431" spans="1:2" ht="14.25" x14ac:dyDescent="0.2">
      <c r="A1431" s="96"/>
      <c r="B1431" s="83"/>
    </row>
    <row r="1432" spans="1:2" ht="14.25" x14ac:dyDescent="0.2">
      <c r="A1432" s="96"/>
      <c r="B1432" s="83"/>
    </row>
    <row r="1433" spans="1:2" ht="14.25" x14ac:dyDescent="0.2">
      <c r="A1433" s="96"/>
      <c r="B1433" s="83"/>
    </row>
    <row r="1434" spans="1:2" ht="14.25" x14ac:dyDescent="0.2">
      <c r="A1434" s="96"/>
      <c r="B1434" s="83"/>
    </row>
    <row r="1435" spans="1:2" ht="14.25" x14ac:dyDescent="0.2">
      <c r="A1435" s="96"/>
      <c r="B1435" s="83"/>
    </row>
    <row r="1436" spans="1:2" ht="14.25" x14ac:dyDescent="0.2">
      <c r="A1436" s="96"/>
      <c r="B1436" s="83"/>
    </row>
    <row r="1437" spans="1:2" ht="14.25" x14ac:dyDescent="0.2">
      <c r="A1437" s="96"/>
      <c r="B1437" s="83"/>
    </row>
    <row r="1438" spans="1:2" ht="14.25" x14ac:dyDescent="0.2">
      <c r="A1438" s="96"/>
      <c r="B1438" s="83"/>
    </row>
    <row r="1439" spans="1:2" ht="14.25" x14ac:dyDescent="0.2">
      <c r="A1439" s="96"/>
      <c r="B1439" s="83"/>
    </row>
    <row r="1440" spans="1:2" ht="14.25" x14ac:dyDescent="0.2">
      <c r="A1440" s="96"/>
      <c r="B1440" s="83"/>
    </row>
    <row r="1441" spans="1:2" ht="14.25" x14ac:dyDescent="0.2">
      <c r="A1441" s="96"/>
      <c r="B1441" s="83"/>
    </row>
    <row r="1442" spans="1:2" ht="14.25" x14ac:dyDescent="0.2">
      <c r="A1442" s="96"/>
      <c r="B1442" s="83"/>
    </row>
    <row r="1443" spans="1:2" ht="14.25" x14ac:dyDescent="0.2">
      <c r="A1443" s="96"/>
      <c r="B1443" s="83"/>
    </row>
    <row r="1444" spans="1:2" ht="14.25" x14ac:dyDescent="0.2">
      <c r="A1444" s="96"/>
      <c r="B1444" s="83"/>
    </row>
    <row r="1445" spans="1:2" ht="14.25" x14ac:dyDescent="0.2">
      <c r="A1445" s="96"/>
      <c r="B1445" s="83"/>
    </row>
    <row r="1446" spans="1:2" ht="14.25" x14ac:dyDescent="0.2">
      <c r="A1446" s="96"/>
      <c r="B1446" s="83"/>
    </row>
    <row r="1447" spans="1:2" ht="14.25" x14ac:dyDescent="0.2">
      <c r="A1447" s="96"/>
      <c r="B1447" s="83"/>
    </row>
    <row r="1448" spans="1:2" ht="14.25" x14ac:dyDescent="0.2">
      <c r="A1448" s="96"/>
      <c r="B1448" s="83"/>
    </row>
    <row r="1449" spans="1:2" ht="14.25" x14ac:dyDescent="0.2">
      <c r="A1449" s="96"/>
      <c r="B1449" s="83"/>
    </row>
    <row r="1450" spans="1:2" ht="14.25" x14ac:dyDescent="0.2">
      <c r="A1450" s="96"/>
      <c r="B1450" s="83"/>
    </row>
    <row r="1451" spans="1:2" ht="14.25" x14ac:dyDescent="0.2">
      <c r="A1451" s="96"/>
      <c r="B1451" s="83"/>
    </row>
    <row r="1452" spans="1:2" ht="14.25" x14ac:dyDescent="0.2">
      <c r="A1452" s="96"/>
      <c r="B1452" s="83"/>
    </row>
    <row r="1453" spans="1:2" ht="14.25" x14ac:dyDescent="0.2">
      <c r="A1453" s="96"/>
      <c r="B1453" s="83"/>
    </row>
    <row r="1454" spans="1:2" ht="14.25" x14ac:dyDescent="0.2">
      <c r="A1454" s="96"/>
      <c r="B1454" s="83"/>
    </row>
    <row r="1455" spans="1:2" ht="14.25" x14ac:dyDescent="0.2">
      <c r="A1455" s="96"/>
      <c r="B1455" s="83"/>
    </row>
    <row r="1456" spans="1:2" ht="14.25" x14ac:dyDescent="0.2">
      <c r="A1456" s="96"/>
      <c r="B1456" s="83"/>
    </row>
    <row r="1457" spans="1:2" ht="14.25" x14ac:dyDescent="0.2">
      <c r="A1457" s="96"/>
      <c r="B1457" s="83"/>
    </row>
    <row r="1458" spans="1:2" ht="14.25" x14ac:dyDescent="0.2">
      <c r="A1458" s="96"/>
      <c r="B1458" s="83"/>
    </row>
    <row r="1459" spans="1:2" ht="14.25" x14ac:dyDescent="0.2">
      <c r="A1459" s="96"/>
      <c r="B1459" s="83"/>
    </row>
    <row r="1460" spans="1:2" ht="14.25" x14ac:dyDescent="0.2">
      <c r="A1460" s="96"/>
      <c r="B1460" s="83"/>
    </row>
    <row r="1461" spans="1:2" ht="14.25" x14ac:dyDescent="0.2">
      <c r="A1461" s="96"/>
      <c r="B1461" s="83"/>
    </row>
    <row r="1462" spans="1:2" ht="14.25" x14ac:dyDescent="0.2">
      <c r="A1462" s="96"/>
      <c r="B1462" s="83"/>
    </row>
    <row r="1463" spans="1:2" ht="14.25" x14ac:dyDescent="0.2">
      <c r="A1463" s="96"/>
      <c r="B1463" s="83"/>
    </row>
    <row r="1464" spans="1:2" ht="14.25" x14ac:dyDescent="0.2">
      <c r="A1464" s="96"/>
      <c r="B1464" s="83"/>
    </row>
    <row r="1465" spans="1:2" ht="14.25" x14ac:dyDescent="0.2">
      <c r="A1465" s="96"/>
      <c r="B1465" s="83"/>
    </row>
    <row r="1466" spans="1:2" ht="14.25" x14ac:dyDescent="0.2">
      <c r="A1466" s="96"/>
      <c r="B1466" s="83"/>
    </row>
    <row r="1467" spans="1:2" ht="14.25" x14ac:dyDescent="0.2">
      <c r="A1467" s="96"/>
      <c r="B1467" s="83"/>
    </row>
    <row r="1468" spans="1:2" ht="14.25" x14ac:dyDescent="0.2">
      <c r="A1468" s="96"/>
      <c r="B1468" s="83"/>
    </row>
    <row r="1469" spans="1:2" ht="14.25" x14ac:dyDescent="0.2">
      <c r="A1469" s="96"/>
      <c r="B1469" s="83"/>
    </row>
    <row r="1470" spans="1:2" ht="14.25" x14ac:dyDescent="0.2">
      <c r="A1470" s="96"/>
      <c r="B1470" s="83"/>
    </row>
    <row r="1471" spans="1:2" ht="14.25" x14ac:dyDescent="0.2">
      <c r="A1471" s="96"/>
      <c r="B1471" s="83"/>
    </row>
    <row r="1472" spans="1:2" ht="14.25" x14ac:dyDescent="0.2">
      <c r="A1472" s="96"/>
      <c r="B1472" s="83"/>
    </row>
    <row r="1473" spans="1:2" ht="14.25" x14ac:dyDescent="0.2">
      <c r="A1473" s="96"/>
      <c r="B1473" s="83"/>
    </row>
    <row r="1474" spans="1:2" ht="14.25" x14ac:dyDescent="0.2">
      <c r="A1474" s="96"/>
      <c r="B1474" s="83"/>
    </row>
    <row r="1475" spans="1:2" ht="14.25" x14ac:dyDescent="0.2">
      <c r="A1475" s="96"/>
      <c r="B1475" s="83"/>
    </row>
    <row r="1476" spans="1:2" ht="14.25" x14ac:dyDescent="0.2">
      <c r="A1476" s="96"/>
      <c r="B1476" s="83"/>
    </row>
    <row r="1477" spans="1:2" ht="14.25" x14ac:dyDescent="0.2">
      <c r="A1477" s="96"/>
      <c r="B1477" s="83"/>
    </row>
    <row r="1478" spans="1:2" ht="14.25" x14ac:dyDescent="0.2">
      <c r="A1478" s="96"/>
      <c r="B1478" s="83"/>
    </row>
    <row r="1479" spans="1:2" ht="14.25" x14ac:dyDescent="0.2">
      <c r="A1479" s="96"/>
      <c r="B1479" s="83"/>
    </row>
    <row r="1480" spans="1:2" ht="14.25" x14ac:dyDescent="0.2">
      <c r="A1480" s="96"/>
      <c r="B1480" s="83"/>
    </row>
    <row r="1481" spans="1:2" ht="14.25" x14ac:dyDescent="0.2">
      <c r="A1481" s="96"/>
      <c r="B1481" s="83"/>
    </row>
    <row r="1482" spans="1:2" ht="14.25" x14ac:dyDescent="0.2">
      <c r="A1482" s="96"/>
      <c r="B1482" s="83"/>
    </row>
    <row r="1483" spans="1:2" ht="14.25" x14ac:dyDescent="0.2">
      <c r="A1483" s="96"/>
      <c r="B1483" s="83"/>
    </row>
    <row r="1484" spans="1:2" ht="14.25" x14ac:dyDescent="0.2">
      <c r="A1484" s="96"/>
      <c r="B1484" s="83"/>
    </row>
    <row r="1485" spans="1:2" ht="14.25" x14ac:dyDescent="0.2">
      <c r="A1485" s="96"/>
      <c r="B1485" s="83"/>
    </row>
    <row r="1486" spans="1:2" ht="14.25" x14ac:dyDescent="0.2">
      <c r="A1486" s="96"/>
      <c r="B1486" s="83"/>
    </row>
    <row r="1487" spans="1:2" ht="14.25" x14ac:dyDescent="0.2">
      <c r="A1487" s="96"/>
      <c r="B1487" s="83"/>
    </row>
    <row r="1488" spans="1:2" ht="14.25" x14ac:dyDescent="0.2">
      <c r="A1488" s="96"/>
      <c r="B1488" s="83"/>
    </row>
    <row r="1489" spans="1:2" ht="14.25" x14ac:dyDescent="0.2">
      <c r="A1489" s="96"/>
      <c r="B1489" s="83"/>
    </row>
    <row r="1490" spans="1:2" ht="14.25" x14ac:dyDescent="0.2">
      <c r="A1490" s="96"/>
      <c r="B1490" s="83"/>
    </row>
    <row r="1491" spans="1:2" ht="14.25" x14ac:dyDescent="0.2">
      <c r="A1491" s="96"/>
      <c r="B1491" s="83"/>
    </row>
    <row r="1492" spans="1:2" ht="14.25" x14ac:dyDescent="0.2">
      <c r="A1492" s="96"/>
      <c r="B1492" s="83"/>
    </row>
    <row r="1493" spans="1:2" ht="14.25" x14ac:dyDescent="0.2">
      <c r="A1493" s="96"/>
      <c r="B1493" s="83"/>
    </row>
    <row r="1494" spans="1:2" ht="14.25" x14ac:dyDescent="0.2">
      <c r="A1494" s="96"/>
      <c r="B1494" s="83"/>
    </row>
    <row r="1495" spans="1:2" ht="14.25" x14ac:dyDescent="0.2">
      <c r="A1495" s="96"/>
      <c r="B1495" s="83"/>
    </row>
    <row r="1496" spans="1:2" ht="14.25" x14ac:dyDescent="0.2">
      <c r="A1496" s="96"/>
      <c r="B1496" s="83"/>
    </row>
    <row r="1497" spans="1:2" ht="14.25" x14ac:dyDescent="0.2">
      <c r="A1497" s="96"/>
      <c r="B1497" s="83"/>
    </row>
    <row r="1498" spans="1:2" ht="14.25" x14ac:dyDescent="0.2">
      <c r="A1498" s="96"/>
      <c r="B1498" s="83"/>
    </row>
    <row r="1499" spans="1:2" ht="14.25" x14ac:dyDescent="0.2">
      <c r="A1499" s="96"/>
      <c r="B1499" s="83"/>
    </row>
    <row r="1500" spans="1:2" ht="14.25" x14ac:dyDescent="0.2">
      <c r="A1500" s="96"/>
      <c r="B1500" s="83"/>
    </row>
    <row r="1501" spans="1:2" ht="14.25" x14ac:dyDescent="0.2">
      <c r="A1501" s="96"/>
      <c r="B1501" s="83"/>
    </row>
    <row r="1502" spans="1:2" ht="14.25" x14ac:dyDescent="0.2">
      <c r="A1502" s="96"/>
      <c r="B1502" s="83"/>
    </row>
    <row r="1503" spans="1:2" ht="14.25" x14ac:dyDescent="0.2">
      <c r="A1503" s="96"/>
      <c r="B1503" s="83"/>
    </row>
    <row r="1504" spans="1:2" ht="14.25" x14ac:dyDescent="0.2">
      <c r="A1504" s="96"/>
      <c r="B1504" s="83"/>
    </row>
    <row r="1505" spans="1:2" ht="14.25" x14ac:dyDescent="0.2">
      <c r="A1505" s="96"/>
      <c r="B1505" s="83"/>
    </row>
    <row r="1506" spans="1:2" ht="14.25" x14ac:dyDescent="0.2">
      <c r="A1506" s="96"/>
      <c r="B1506" s="83"/>
    </row>
    <row r="1507" spans="1:2" ht="14.25" x14ac:dyDescent="0.2">
      <c r="A1507" s="96"/>
      <c r="B1507" s="83"/>
    </row>
    <row r="1508" spans="1:2" ht="14.25" x14ac:dyDescent="0.2">
      <c r="A1508" s="96"/>
      <c r="B1508" s="83"/>
    </row>
    <row r="1509" spans="1:2" ht="14.25" x14ac:dyDescent="0.2">
      <c r="A1509" s="96"/>
      <c r="B1509" s="83"/>
    </row>
    <row r="1510" spans="1:2" ht="14.25" x14ac:dyDescent="0.2">
      <c r="A1510" s="96"/>
      <c r="B1510" s="83"/>
    </row>
    <row r="1511" spans="1:2" ht="14.25" x14ac:dyDescent="0.2">
      <c r="A1511" s="96"/>
      <c r="B1511" s="83"/>
    </row>
    <row r="1512" spans="1:2" ht="14.25" x14ac:dyDescent="0.2">
      <c r="A1512" s="96"/>
      <c r="B1512" s="83"/>
    </row>
    <row r="1513" spans="1:2" ht="14.25" x14ac:dyDescent="0.2">
      <c r="A1513" s="96"/>
      <c r="B1513" s="83"/>
    </row>
    <row r="1514" spans="1:2" ht="14.25" x14ac:dyDescent="0.2">
      <c r="A1514" s="96"/>
      <c r="B1514" s="83"/>
    </row>
    <row r="1515" spans="1:2" ht="14.25" x14ac:dyDescent="0.2">
      <c r="A1515" s="96"/>
      <c r="B1515" s="83"/>
    </row>
    <row r="1516" spans="1:2" ht="14.25" x14ac:dyDescent="0.2">
      <c r="A1516" s="96"/>
      <c r="B1516" s="83"/>
    </row>
    <row r="1517" spans="1:2" ht="14.25" x14ac:dyDescent="0.2">
      <c r="A1517" s="96"/>
      <c r="B1517" s="83"/>
    </row>
    <row r="1518" spans="1:2" ht="14.25" x14ac:dyDescent="0.2">
      <c r="A1518" s="96"/>
      <c r="B1518" s="83"/>
    </row>
    <row r="1519" spans="1:2" ht="14.25" x14ac:dyDescent="0.2">
      <c r="A1519" s="96"/>
      <c r="B1519" s="83"/>
    </row>
    <row r="1520" spans="1:2" ht="14.25" x14ac:dyDescent="0.2">
      <c r="A1520" s="96"/>
      <c r="B1520" s="83"/>
    </row>
    <row r="1521" spans="1:2" ht="14.25" x14ac:dyDescent="0.2">
      <c r="A1521" s="96"/>
      <c r="B1521" s="83"/>
    </row>
    <row r="1522" spans="1:2" ht="14.25" x14ac:dyDescent="0.2">
      <c r="A1522" s="96"/>
      <c r="B1522" s="83"/>
    </row>
    <row r="1523" spans="1:2" ht="14.25" x14ac:dyDescent="0.2">
      <c r="A1523" s="96"/>
      <c r="B1523" s="83"/>
    </row>
    <row r="1524" spans="1:2" ht="14.25" x14ac:dyDescent="0.2">
      <c r="A1524" s="96"/>
      <c r="B1524" s="83"/>
    </row>
    <row r="1525" spans="1:2" ht="14.25" x14ac:dyDescent="0.2">
      <c r="A1525" s="96"/>
      <c r="B1525" s="83"/>
    </row>
    <row r="1526" spans="1:2" ht="14.25" x14ac:dyDescent="0.2">
      <c r="A1526" s="96"/>
      <c r="B1526" s="83"/>
    </row>
    <row r="1527" spans="1:2" ht="14.25" x14ac:dyDescent="0.2">
      <c r="A1527" s="96"/>
      <c r="B1527" s="83"/>
    </row>
    <row r="1528" spans="1:2" ht="14.25" x14ac:dyDescent="0.2">
      <c r="A1528" s="96"/>
      <c r="B1528" s="83"/>
    </row>
    <row r="1529" spans="1:2" ht="14.25" x14ac:dyDescent="0.2">
      <c r="A1529" s="96"/>
      <c r="B1529" s="83"/>
    </row>
    <row r="1530" spans="1:2" ht="14.25" x14ac:dyDescent="0.2">
      <c r="A1530" s="96"/>
      <c r="B1530" s="83"/>
    </row>
    <row r="1531" spans="1:2" ht="14.25" x14ac:dyDescent="0.2">
      <c r="A1531" s="96"/>
      <c r="B1531" s="83"/>
    </row>
    <row r="1532" spans="1:2" ht="14.25" x14ac:dyDescent="0.2">
      <c r="A1532" s="96"/>
      <c r="B1532" s="83"/>
    </row>
    <row r="1533" spans="1:2" ht="14.25" x14ac:dyDescent="0.2">
      <c r="A1533" s="96"/>
      <c r="B1533" s="83"/>
    </row>
    <row r="1534" spans="1:2" ht="14.25" x14ac:dyDescent="0.2">
      <c r="A1534" s="96"/>
      <c r="B1534" s="83"/>
    </row>
    <row r="1535" spans="1:2" ht="14.25" x14ac:dyDescent="0.2">
      <c r="A1535" s="96"/>
      <c r="B1535" s="83"/>
    </row>
    <row r="1536" spans="1:2" ht="14.25" x14ac:dyDescent="0.2">
      <c r="A1536" s="96"/>
      <c r="B1536" s="83"/>
    </row>
    <row r="1537" spans="1:2" ht="14.25" x14ac:dyDescent="0.2">
      <c r="A1537" s="96"/>
      <c r="B1537" s="83"/>
    </row>
    <row r="1538" spans="1:2" ht="14.25" x14ac:dyDescent="0.2">
      <c r="A1538" s="96"/>
      <c r="B1538" s="83"/>
    </row>
    <row r="1539" spans="1:2" ht="14.25" x14ac:dyDescent="0.2">
      <c r="A1539" s="96"/>
      <c r="B1539" s="83"/>
    </row>
    <row r="1540" spans="1:2" ht="14.25" x14ac:dyDescent="0.2">
      <c r="A1540" s="96"/>
      <c r="B1540" s="83"/>
    </row>
    <row r="1541" spans="1:2" ht="14.25" x14ac:dyDescent="0.2">
      <c r="A1541" s="96"/>
      <c r="B1541" s="83"/>
    </row>
    <row r="1542" spans="1:2" ht="14.25" x14ac:dyDescent="0.2">
      <c r="A1542" s="96"/>
      <c r="B1542" s="83"/>
    </row>
    <row r="1543" spans="1:2" ht="14.25" x14ac:dyDescent="0.2">
      <c r="A1543" s="96"/>
      <c r="B1543" s="83"/>
    </row>
    <row r="1544" spans="1:2" ht="14.25" x14ac:dyDescent="0.2">
      <c r="A1544" s="96"/>
      <c r="B1544" s="83"/>
    </row>
    <row r="1545" spans="1:2" ht="14.25" x14ac:dyDescent="0.2">
      <c r="A1545" s="96"/>
      <c r="B1545" s="83"/>
    </row>
    <row r="1546" spans="1:2" ht="14.25" x14ac:dyDescent="0.2">
      <c r="A1546" s="96"/>
      <c r="B1546" s="83"/>
    </row>
    <row r="1547" spans="1:2" ht="14.25" x14ac:dyDescent="0.2">
      <c r="A1547" s="96"/>
      <c r="B1547" s="83"/>
    </row>
    <row r="1548" spans="1:2" ht="14.25" x14ac:dyDescent="0.2">
      <c r="A1548" s="96"/>
      <c r="B1548" s="83"/>
    </row>
    <row r="1549" spans="1:2" ht="14.25" x14ac:dyDescent="0.2">
      <c r="A1549" s="96"/>
      <c r="B1549" s="83"/>
    </row>
    <row r="1550" spans="1:2" ht="14.25" x14ac:dyDescent="0.2">
      <c r="A1550" s="96"/>
      <c r="B1550" s="83"/>
    </row>
    <row r="1551" spans="1:2" ht="14.25" x14ac:dyDescent="0.2">
      <c r="A1551" s="96"/>
      <c r="B1551" s="83"/>
    </row>
    <row r="1552" spans="1:2" ht="14.25" x14ac:dyDescent="0.2">
      <c r="A1552" s="96"/>
      <c r="B1552" s="83"/>
    </row>
    <row r="1553" spans="1:2" ht="14.25" x14ac:dyDescent="0.2">
      <c r="A1553" s="96"/>
      <c r="B1553" s="83"/>
    </row>
    <row r="1554" spans="1:2" ht="14.25" x14ac:dyDescent="0.2">
      <c r="A1554" s="96"/>
      <c r="B1554" s="83"/>
    </row>
    <row r="1555" spans="1:2" ht="14.25" x14ac:dyDescent="0.2">
      <c r="A1555" s="96"/>
      <c r="B1555" s="83"/>
    </row>
    <row r="1556" spans="1:2" ht="14.25" x14ac:dyDescent="0.2">
      <c r="A1556" s="96"/>
      <c r="B1556" s="83"/>
    </row>
    <row r="1557" spans="1:2" ht="14.25" x14ac:dyDescent="0.2">
      <c r="A1557" s="96"/>
      <c r="B1557" s="83"/>
    </row>
    <row r="1558" spans="1:2" ht="14.25" x14ac:dyDescent="0.2">
      <c r="A1558" s="96"/>
      <c r="B1558" s="83"/>
    </row>
    <row r="1559" spans="1:2" ht="14.25" x14ac:dyDescent="0.2">
      <c r="A1559" s="96"/>
      <c r="B1559" s="83"/>
    </row>
    <row r="1560" spans="1:2" ht="14.25" x14ac:dyDescent="0.2">
      <c r="A1560" s="96"/>
      <c r="B1560" s="83"/>
    </row>
    <row r="1561" spans="1:2" ht="14.25" x14ac:dyDescent="0.2">
      <c r="A1561" s="96"/>
      <c r="B1561" s="83"/>
    </row>
    <row r="1562" spans="1:2" ht="14.25" x14ac:dyDescent="0.2">
      <c r="A1562" s="96"/>
      <c r="B1562" s="83"/>
    </row>
    <row r="1563" spans="1:2" ht="14.25" x14ac:dyDescent="0.2">
      <c r="A1563" s="96"/>
      <c r="B1563" s="83"/>
    </row>
    <row r="1564" spans="1:2" ht="14.25" x14ac:dyDescent="0.2">
      <c r="A1564" s="96"/>
      <c r="B1564" s="83"/>
    </row>
    <row r="1565" spans="1:2" ht="14.25" x14ac:dyDescent="0.2">
      <c r="A1565" s="96"/>
      <c r="B1565" s="83"/>
    </row>
    <row r="1566" spans="1:2" ht="14.25" x14ac:dyDescent="0.2">
      <c r="A1566" s="96"/>
      <c r="B1566" s="83"/>
    </row>
    <row r="1567" spans="1:2" ht="14.25" x14ac:dyDescent="0.2">
      <c r="A1567" s="96"/>
      <c r="B1567" s="83"/>
    </row>
    <row r="1568" spans="1:2" ht="14.25" x14ac:dyDescent="0.2">
      <c r="A1568" s="96"/>
      <c r="B1568" s="83"/>
    </row>
    <row r="1569" spans="1:2" ht="14.25" x14ac:dyDescent="0.2">
      <c r="A1569" s="96"/>
      <c r="B1569" s="83"/>
    </row>
    <row r="1570" spans="1:2" ht="14.25" x14ac:dyDescent="0.2">
      <c r="A1570" s="96"/>
      <c r="B1570" s="83"/>
    </row>
    <row r="1571" spans="1:2" ht="14.25" x14ac:dyDescent="0.2">
      <c r="A1571" s="96"/>
      <c r="B1571" s="83"/>
    </row>
    <row r="1572" spans="1:2" ht="14.25" x14ac:dyDescent="0.2">
      <c r="A1572" s="96"/>
      <c r="B1572" s="83"/>
    </row>
    <row r="1573" spans="1:2" ht="14.25" x14ac:dyDescent="0.2">
      <c r="A1573" s="96"/>
      <c r="B1573" s="83"/>
    </row>
    <row r="1574" spans="1:2" ht="14.25" x14ac:dyDescent="0.2">
      <c r="A1574" s="96"/>
      <c r="B1574" s="83"/>
    </row>
    <row r="1575" spans="1:2" ht="14.25" x14ac:dyDescent="0.2">
      <c r="A1575" s="96"/>
      <c r="B1575" s="83"/>
    </row>
    <row r="1576" spans="1:2" ht="14.25" x14ac:dyDescent="0.2">
      <c r="A1576" s="96"/>
      <c r="B1576" s="83"/>
    </row>
    <row r="1577" spans="1:2" ht="14.25" x14ac:dyDescent="0.2">
      <c r="A1577" s="96"/>
      <c r="B1577" s="83"/>
    </row>
    <row r="1578" spans="1:2" ht="14.25" x14ac:dyDescent="0.2">
      <c r="A1578" s="96"/>
      <c r="B1578" s="83"/>
    </row>
    <row r="1579" spans="1:2" ht="14.25" x14ac:dyDescent="0.2">
      <c r="A1579" s="96"/>
      <c r="B1579" s="83"/>
    </row>
    <row r="1580" spans="1:2" ht="14.25" x14ac:dyDescent="0.2">
      <c r="A1580" s="96"/>
      <c r="B1580" s="83"/>
    </row>
    <row r="1581" spans="1:2" ht="14.25" x14ac:dyDescent="0.2">
      <c r="A1581" s="96"/>
      <c r="B1581" s="83"/>
    </row>
    <row r="1582" spans="1:2" ht="14.25" x14ac:dyDescent="0.2">
      <c r="A1582" s="96"/>
      <c r="B1582" s="83"/>
    </row>
    <row r="1583" spans="1:2" ht="14.25" x14ac:dyDescent="0.2">
      <c r="A1583" s="96"/>
      <c r="B1583" s="83"/>
    </row>
    <row r="1584" spans="1:2" ht="14.25" x14ac:dyDescent="0.2">
      <c r="A1584" s="96"/>
      <c r="B1584" s="83"/>
    </row>
    <row r="1585" spans="1:2" ht="14.25" x14ac:dyDescent="0.2">
      <c r="A1585" s="96"/>
      <c r="B1585" s="83"/>
    </row>
    <row r="1586" spans="1:2" ht="14.25" x14ac:dyDescent="0.2">
      <c r="A1586" s="96"/>
      <c r="B1586" s="83"/>
    </row>
    <row r="1587" spans="1:2" ht="14.25" x14ac:dyDescent="0.2">
      <c r="A1587" s="96"/>
      <c r="B1587" s="83"/>
    </row>
    <row r="1588" spans="1:2" ht="14.25" x14ac:dyDescent="0.2">
      <c r="A1588" s="96"/>
      <c r="B1588" s="83"/>
    </row>
    <row r="1589" spans="1:2" ht="14.25" x14ac:dyDescent="0.2">
      <c r="A1589" s="96"/>
      <c r="B1589" s="83"/>
    </row>
    <row r="1590" spans="1:2" ht="14.25" x14ac:dyDescent="0.2">
      <c r="A1590" s="96"/>
      <c r="B1590" s="83"/>
    </row>
    <row r="1591" spans="1:2" ht="14.25" x14ac:dyDescent="0.2">
      <c r="A1591" s="96"/>
      <c r="B1591" s="83"/>
    </row>
    <row r="1592" spans="1:2" ht="14.25" x14ac:dyDescent="0.2">
      <c r="A1592" s="96"/>
      <c r="B1592" s="83"/>
    </row>
    <row r="1593" spans="1:2" ht="14.25" x14ac:dyDescent="0.2">
      <c r="A1593" s="96"/>
      <c r="B1593" s="83"/>
    </row>
    <row r="1594" spans="1:2" ht="14.25" x14ac:dyDescent="0.2">
      <c r="A1594" s="96"/>
      <c r="B1594" s="83"/>
    </row>
    <row r="1595" spans="1:2" ht="14.25" x14ac:dyDescent="0.2">
      <c r="A1595" s="96"/>
      <c r="B1595" s="83"/>
    </row>
    <row r="1596" spans="1:2" ht="14.25" x14ac:dyDescent="0.2">
      <c r="A1596" s="96"/>
      <c r="B1596" s="83"/>
    </row>
    <row r="1597" spans="1:2" ht="14.25" x14ac:dyDescent="0.2">
      <c r="A1597" s="96"/>
      <c r="B1597" s="83"/>
    </row>
    <row r="1598" spans="1:2" ht="14.25" x14ac:dyDescent="0.2">
      <c r="A1598" s="96"/>
      <c r="B1598" s="83"/>
    </row>
    <row r="1599" spans="1:2" ht="14.25" x14ac:dyDescent="0.2">
      <c r="A1599" s="96"/>
      <c r="B1599" s="83"/>
    </row>
    <row r="1600" spans="1:2" ht="14.25" x14ac:dyDescent="0.2">
      <c r="A1600" s="96"/>
      <c r="B1600" s="83"/>
    </row>
    <row r="1601" spans="1:2" ht="14.25" x14ac:dyDescent="0.2">
      <c r="A1601" s="96"/>
      <c r="B1601" s="83"/>
    </row>
    <row r="1602" spans="1:2" ht="14.25" x14ac:dyDescent="0.2">
      <c r="A1602" s="96"/>
      <c r="B1602" s="83"/>
    </row>
    <row r="1603" spans="1:2" ht="14.25" x14ac:dyDescent="0.2">
      <c r="A1603" s="96"/>
      <c r="B1603" s="83"/>
    </row>
    <row r="1604" spans="1:2" ht="14.25" x14ac:dyDescent="0.2">
      <c r="A1604" s="96"/>
      <c r="B1604" s="83"/>
    </row>
    <row r="1605" spans="1:2" ht="14.25" x14ac:dyDescent="0.2">
      <c r="A1605" s="96"/>
      <c r="B1605" s="83"/>
    </row>
    <row r="1606" spans="1:2" ht="14.25" x14ac:dyDescent="0.2">
      <c r="A1606" s="96"/>
      <c r="B1606" s="83"/>
    </row>
    <row r="1607" spans="1:2" ht="14.25" x14ac:dyDescent="0.2">
      <c r="A1607" s="96"/>
      <c r="B1607" s="83"/>
    </row>
    <row r="1608" spans="1:2" ht="14.25" x14ac:dyDescent="0.2">
      <c r="A1608" s="96"/>
      <c r="B1608" s="83"/>
    </row>
    <row r="1609" spans="1:2" ht="14.25" x14ac:dyDescent="0.2">
      <c r="A1609" s="96"/>
      <c r="B1609" s="83"/>
    </row>
    <row r="1610" spans="1:2" ht="14.25" x14ac:dyDescent="0.2">
      <c r="A1610" s="96"/>
      <c r="B1610" s="83"/>
    </row>
    <row r="1611" spans="1:2" ht="14.25" x14ac:dyDescent="0.2">
      <c r="A1611" s="96"/>
      <c r="B1611" s="83"/>
    </row>
    <row r="1612" spans="1:2" ht="14.25" x14ac:dyDescent="0.2">
      <c r="A1612" s="96"/>
      <c r="B1612" s="83"/>
    </row>
    <row r="1613" spans="1:2" ht="14.25" x14ac:dyDescent="0.2">
      <c r="A1613" s="96"/>
      <c r="B1613" s="83"/>
    </row>
    <row r="1614" spans="1:2" ht="14.25" x14ac:dyDescent="0.2">
      <c r="A1614" s="96"/>
      <c r="B1614" s="83"/>
    </row>
    <row r="1615" spans="1:2" ht="14.25" x14ac:dyDescent="0.2">
      <c r="A1615" s="96"/>
      <c r="B1615" s="83"/>
    </row>
    <row r="1616" spans="1:2" ht="14.25" x14ac:dyDescent="0.2">
      <c r="A1616" s="96"/>
      <c r="B1616" s="83"/>
    </row>
    <row r="1617" spans="1:2" ht="14.25" x14ac:dyDescent="0.2">
      <c r="A1617" s="96"/>
      <c r="B1617" s="83"/>
    </row>
    <row r="1618" spans="1:2" ht="14.25" x14ac:dyDescent="0.2">
      <c r="A1618" s="96"/>
      <c r="B1618" s="83"/>
    </row>
    <row r="1619" spans="1:2" ht="14.25" x14ac:dyDescent="0.2">
      <c r="A1619" s="96"/>
      <c r="B1619" s="83"/>
    </row>
    <row r="1620" spans="1:2" ht="14.25" x14ac:dyDescent="0.2">
      <c r="A1620" s="96"/>
      <c r="B1620" s="83"/>
    </row>
    <row r="1621" spans="1:2" ht="14.25" x14ac:dyDescent="0.2">
      <c r="A1621" s="96"/>
      <c r="B1621" s="83"/>
    </row>
    <row r="1622" spans="1:2" ht="14.25" x14ac:dyDescent="0.2">
      <c r="A1622" s="96"/>
      <c r="B1622" s="83"/>
    </row>
    <row r="1623" spans="1:2" ht="14.25" x14ac:dyDescent="0.2">
      <c r="A1623" s="96"/>
      <c r="B1623" s="83"/>
    </row>
    <row r="1624" spans="1:2" ht="14.25" x14ac:dyDescent="0.2">
      <c r="A1624" s="96"/>
      <c r="B1624" s="83"/>
    </row>
    <row r="1625" spans="1:2" ht="14.25" x14ac:dyDescent="0.2">
      <c r="A1625" s="96"/>
      <c r="B1625" s="83"/>
    </row>
    <row r="1626" spans="1:2" ht="14.25" x14ac:dyDescent="0.2">
      <c r="A1626" s="96"/>
      <c r="B1626" s="83"/>
    </row>
    <row r="1627" spans="1:2" ht="14.25" x14ac:dyDescent="0.2">
      <c r="A1627" s="96"/>
      <c r="B1627" s="83"/>
    </row>
    <row r="1628" spans="1:2" ht="14.25" x14ac:dyDescent="0.2">
      <c r="A1628" s="96"/>
      <c r="B1628" s="83"/>
    </row>
    <row r="1629" spans="1:2" ht="14.25" x14ac:dyDescent="0.2">
      <c r="A1629" s="96"/>
      <c r="B1629" s="83"/>
    </row>
    <row r="1630" spans="1:2" ht="14.25" x14ac:dyDescent="0.2">
      <c r="A1630" s="96"/>
      <c r="B1630" s="83"/>
    </row>
    <row r="1631" spans="1:2" ht="14.25" x14ac:dyDescent="0.2">
      <c r="A1631" s="96"/>
      <c r="B1631" s="83"/>
    </row>
    <row r="1632" spans="1:2" ht="14.25" x14ac:dyDescent="0.2">
      <c r="A1632" s="96"/>
      <c r="B1632" s="83"/>
    </row>
    <row r="1633" spans="1:2" ht="14.25" x14ac:dyDescent="0.2">
      <c r="A1633" s="96"/>
      <c r="B1633" s="83"/>
    </row>
    <row r="1634" spans="1:2" ht="14.25" x14ac:dyDescent="0.2">
      <c r="A1634" s="96"/>
      <c r="B1634" s="83"/>
    </row>
    <row r="1635" spans="1:2" ht="14.25" x14ac:dyDescent="0.2">
      <c r="A1635" s="96"/>
      <c r="B1635" s="83"/>
    </row>
    <row r="1636" spans="1:2" ht="14.25" x14ac:dyDescent="0.2">
      <c r="A1636" s="96"/>
      <c r="B1636" s="83"/>
    </row>
    <row r="1637" spans="1:2" ht="14.25" x14ac:dyDescent="0.2">
      <c r="A1637" s="96"/>
      <c r="B1637" s="83"/>
    </row>
    <row r="1638" spans="1:2" ht="14.25" x14ac:dyDescent="0.2">
      <c r="A1638" s="96"/>
      <c r="B1638" s="83"/>
    </row>
    <row r="1639" spans="1:2" ht="14.25" x14ac:dyDescent="0.2">
      <c r="A1639" s="96"/>
      <c r="B1639" s="83"/>
    </row>
    <row r="1640" spans="1:2" ht="14.25" x14ac:dyDescent="0.2">
      <c r="A1640" s="96"/>
      <c r="B1640" s="83"/>
    </row>
    <row r="1641" spans="1:2" ht="14.25" x14ac:dyDescent="0.2">
      <c r="A1641" s="96"/>
      <c r="B1641" s="83"/>
    </row>
    <row r="1642" spans="1:2" ht="14.25" x14ac:dyDescent="0.2">
      <c r="A1642" s="96"/>
      <c r="B1642" s="83"/>
    </row>
    <row r="1643" spans="1:2" ht="14.25" x14ac:dyDescent="0.2">
      <c r="A1643" s="96"/>
      <c r="B1643" s="83"/>
    </row>
    <row r="1644" spans="1:2" ht="14.25" x14ac:dyDescent="0.2">
      <c r="A1644" s="96"/>
      <c r="B1644" s="83"/>
    </row>
    <row r="1645" spans="1:2" ht="14.25" x14ac:dyDescent="0.2">
      <c r="A1645" s="96"/>
      <c r="B1645" s="83"/>
    </row>
    <row r="1646" spans="1:2" ht="14.25" x14ac:dyDescent="0.2">
      <c r="A1646" s="96"/>
      <c r="B1646" s="83"/>
    </row>
    <row r="1647" spans="1:2" ht="14.25" x14ac:dyDescent="0.2">
      <c r="A1647" s="96"/>
      <c r="B1647" s="83"/>
    </row>
    <row r="1648" spans="1:2" ht="14.25" x14ac:dyDescent="0.2">
      <c r="A1648" s="96"/>
      <c r="B1648" s="83"/>
    </row>
    <row r="1649" spans="1:2" ht="14.25" x14ac:dyDescent="0.2">
      <c r="A1649" s="96"/>
      <c r="B1649" s="83"/>
    </row>
    <row r="1650" spans="1:2" ht="14.25" x14ac:dyDescent="0.2">
      <c r="A1650" s="96"/>
      <c r="B1650" s="83"/>
    </row>
    <row r="1651" spans="1:2" ht="14.25" x14ac:dyDescent="0.2">
      <c r="A1651" s="96"/>
      <c r="B1651" s="83"/>
    </row>
    <row r="1652" spans="1:2" ht="14.25" x14ac:dyDescent="0.2">
      <c r="A1652" s="96"/>
      <c r="B1652" s="83"/>
    </row>
    <row r="1653" spans="1:2" ht="14.25" x14ac:dyDescent="0.2">
      <c r="A1653" s="96"/>
      <c r="B1653" s="83"/>
    </row>
    <row r="1654" spans="1:2" ht="14.25" x14ac:dyDescent="0.2">
      <c r="A1654" s="96"/>
      <c r="B1654" s="83"/>
    </row>
    <row r="1655" spans="1:2" ht="14.25" x14ac:dyDescent="0.2">
      <c r="A1655" s="96"/>
      <c r="B1655" s="83"/>
    </row>
    <row r="1656" spans="1:2" ht="14.25" x14ac:dyDescent="0.2">
      <c r="A1656" s="96"/>
      <c r="B1656" s="83"/>
    </row>
    <row r="1657" spans="1:2" ht="14.25" x14ac:dyDescent="0.2">
      <c r="A1657" s="96"/>
      <c r="B1657" s="83"/>
    </row>
    <row r="1658" spans="1:2" ht="14.25" x14ac:dyDescent="0.2">
      <c r="A1658" s="96"/>
      <c r="B1658" s="83"/>
    </row>
    <row r="1659" spans="1:2" ht="14.25" x14ac:dyDescent="0.2">
      <c r="A1659" s="96"/>
      <c r="B1659" s="83"/>
    </row>
    <row r="1660" spans="1:2" ht="14.25" x14ac:dyDescent="0.2">
      <c r="A1660" s="96"/>
      <c r="B1660" s="83"/>
    </row>
    <row r="1661" spans="1:2" ht="14.25" x14ac:dyDescent="0.2">
      <c r="A1661" s="96"/>
      <c r="B1661" s="83"/>
    </row>
    <row r="1662" spans="1:2" ht="14.25" x14ac:dyDescent="0.2">
      <c r="A1662" s="96"/>
      <c r="B1662" s="83"/>
    </row>
    <row r="1663" spans="1:2" ht="14.25" x14ac:dyDescent="0.2">
      <c r="A1663" s="96"/>
      <c r="B1663" s="83"/>
    </row>
    <row r="1664" spans="1:2" ht="14.25" x14ac:dyDescent="0.2">
      <c r="A1664" s="96"/>
      <c r="B1664" s="83"/>
    </row>
    <row r="1665" spans="1:2" ht="14.25" x14ac:dyDescent="0.2">
      <c r="A1665" s="96"/>
      <c r="B1665" s="83"/>
    </row>
    <row r="1666" spans="1:2" ht="14.25" x14ac:dyDescent="0.2">
      <c r="A1666" s="96"/>
      <c r="B1666" s="83"/>
    </row>
    <row r="1667" spans="1:2" ht="14.25" x14ac:dyDescent="0.2">
      <c r="A1667" s="96"/>
      <c r="B1667" s="83"/>
    </row>
    <row r="1668" spans="1:2" ht="14.25" x14ac:dyDescent="0.2">
      <c r="A1668" s="96"/>
      <c r="B1668" s="83"/>
    </row>
    <row r="1669" spans="1:2" ht="14.25" x14ac:dyDescent="0.2">
      <c r="A1669" s="96"/>
      <c r="B1669" s="83"/>
    </row>
    <row r="1670" spans="1:2" ht="14.25" x14ac:dyDescent="0.2">
      <c r="A1670" s="96"/>
      <c r="B1670" s="83"/>
    </row>
    <row r="1671" spans="1:2" ht="14.25" x14ac:dyDescent="0.2">
      <c r="A1671" s="96"/>
      <c r="B1671" s="83"/>
    </row>
    <row r="1672" spans="1:2" ht="14.25" x14ac:dyDescent="0.2">
      <c r="A1672" s="96"/>
      <c r="B1672" s="83"/>
    </row>
    <row r="1673" spans="1:2" ht="14.25" x14ac:dyDescent="0.2">
      <c r="A1673" s="96"/>
      <c r="B1673" s="83"/>
    </row>
    <row r="1674" spans="1:2" ht="14.25" x14ac:dyDescent="0.2">
      <c r="A1674" s="96"/>
      <c r="B1674" s="83"/>
    </row>
    <row r="1675" spans="1:2" ht="14.25" x14ac:dyDescent="0.2">
      <c r="A1675" s="96"/>
      <c r="B1675" s="83"/>
    </row>
    <row r="1676" spans="1:2" ht="14.25" x14ac:dyDescent="0.2">
      <c r="A1676" s="96"/>
      <c r="B1676" s="83"/>
    </row>
    <row r="1677" spans="1:2" ht="14.25" x14ac:dyDescent="0.2">
      <c r="A1677" s="96"/>
      <c r="B1677" s="83"/>
    </row>
    <row r="1678" spans="1:2" ht="14.25" x14ac:dyDescent="0.2">
      <c r="A1678" s="96"/>
      <c r="B1678" s="83"/>
    </row>
    <row r="1679" spans="1:2" ht="14.25" x14ac:dyDescent="0.2">
      <c r="A1679" s="96"/>
      <c r="B1679" s="83"/>
    </row>
    <row r="1680" spans="1:2" ht="14.25" x14ac:dyDescent="0.2">
      <c r="A1680" s="96"/>
      <c r="B1680" s="83"/>
    </row>
    <row r="1681" spans="1:2" ht="14.25" x14ac:dyDescent="0.2">
      <c r="A1681" s="96"/>
      <c r="B1681" s="83"/>
    </row>
    <row r="1682" spans="1:2" ht="14.25" x14ac:dyDescent="0.2">
      <c r="A1682" s="96"/>
      <c r="B1682" s="83"/>
    </row>
    <row r="1683" spans="1:2" ht="14.25" x14ac:dyDescent="0.2">
      <c r="A1683" s="96"/>
      <c r="B1683" s="83"/>
    </row>
    <row r="1684" spans="1:2" ht="14.25" x14ac:dyDescent="0.2">
      <c r="A1684" s="96"/>
      <c r="B1684" s="83"/>
    </row>
    <row r="1685" spans="1:2" ht="14.25" x14ac:dyDescent="0.2">
      <c r="A1685" s="96"/>
      <c r="B1685" s="83"/>
    </row>
    <row r="1686" spans="1:2" ht="14.25" x14ac:dyDescent="0.2">
      <c r="A1686" s="96"/>
      <c r="B1686" s="83"/>
    </row>
    <row r="1687" spans="1:2" ht="14.25" x14ac:dyDescent="0.2">
      <c r="A1687" s="96"/>
      <c r="B1687" s="83"/>
    </row>
    <row r="1688" spans="1:2" ht="14.25" x14ac:dyDescent="0.2">
      <c r="A1688" s="96"/>
      <c r="B1688" s="83"/>
    </row>
    <row r="1689" spans="1:2" ht="14.25" x14ac:dyDescent="0.2">
      <c r="A1689" s="96"/>
      <c r="B1689" s="83"/>
    </row>
    <row r="1690" spans="1:2" ht="14.25" x14ac:dyDescent="0.2">
      <c r="A1690" s="96"/>
      <c r="B1690" s="83"/>
    </row>
    <row r="1691" spans="1:2" ht="14.25" x14ac:dyDescent="0.2">
      <c r="A1691" s="96"/>
      <c r="B1691" s="83"/>
    </row>
    <row r="1692" spans="1:2" ht="14.25" x14ac:dyDescent="0.2">
      <c r="A1692" s="96"/>
      <c r="B1692" s="83"/>
    </row>
    <row r="1693" spans="1:2" ht="14.25" x14ac:dyDescent="0.2">
      <c r="A1693" s="96"/>
      <c r="B1693" s="83"/>
    </row>
    <row r="1694" spans="1:2" ht="14.25" x14ac:dyDescent="0.2">
      <c r="A1694" s="96"/>
      <c r="B1694" s="83"/>
    </row>
    <row r="1695" spans="1:2" ht="14.25" x14ac:dyDescent="0.2">
      <c r="A1695" s="96"/>
      <c r="B1695" s="83"/>
    </row>
    <row r="1696" spans="1:2" ht="14.25" x14ac:dyDescent="0.2">
      <c r="A1696" s="96"/>
      <c r="B1696" s="83"/>
    </row>
    <row r="1697" spans="1:2" ht="14.25" x14ac:dyDescent="0.2">
      <c r="A1697" s="96"/>
      <c r="B1697" s="83"/>
    </row>
    <row r="1698" spans="1:2" ht="14.25" x14ac:dyDescent="0.2">
      <c r="A1698" s="96"/>
      <c r="B1698" s="83"/>
    </row>
    <row r="1699" spans="1:2" ht="14.25" x14ac:dyDescent="0.2">
      <c r="A1699" s="96"/>
      <c r="B1699" s="83"/>
    </row>
    <row r="1700" spans="1:2" ht="14.25" x14ac:dyDescent="0.2">
      <c r="A1700" s="96"/>
      <c r="B1700" s="83"/>
    </row>
    <row r="1701" spans="1:2" ht="14.25" x14ac:dyDescent="0.2">
      <c r="A1701" s="96"/>
      <c r="B1701" s="83"/>
    </row>
    <row r="1702" spans="1:2" ht="14.25" x14ac:dyDescent="0.2">
      <c r="A1702" s="96"/>
      <c r="B1702" s="83"/>
    </row>
    <row r="1703" spans="1:2" ht="14.25" x14ac:dyDescent="0.2">
      <c r="A1703" s="96"/>
      <c r="B1703" s="83"/>
    </row>
    <row r="1704" spans="1:2" ht="14.25" x14ac:dyDescent="0.2">
      <c r="A1704" s="96"/>
      <c r="B1704" s="83"/>
    </row>
    <row r="1705" spans="1:2" ht="14.25" x14ac:dyDescent="0.2">
      <c r="A1705" s="96"/>
      <c r="B1705" s="83"/>
    </row>
    <row r="1706" spans="1:2" ht="14.25" x14ac:dyDescent="0.2">
      <c r="A1706" s="96"/>
      <c r="B1706" s="83"/>
    </row>
    <row r="1707" spans="1:2" ht="14.25" x14ac:dyDescent="0.2">
      <c r="A1707" s="96"/>
      <c r="B1707" s="83"/>
    </row>
    <row r="1708" spans="1:2" ht="14.25" x14ac:dyDescent="0.2">
      <c r="A1708" s="96"/>
      <c r="B1708" s="83"/>
    </row>
    <row r="1709" spans="1:2" ht="14.25" x14ac:dyDescent="0.2">
      <c r="A1709" s="96"/>
      <c r="B1709" s="83"/>
    </row>
    <row r="1710" spans="1:2" ht="14.25" x14ac:dyDescent="0.2">
      <c r="A1710" s="96"/>
      <c r="B1710" s="83"/>
    </row>
    <row r="1711" spans="1:2" ht="14.25" x14ac:dyDescent="0.2">
      <c r="A1711" s="96"/>
      <c r="B1711" s="83"/>
    </row>
    <row r="1712" spans="1:2" ht="14.25" x14ac:dyDescent="0.2">
      <c r="A1712" s="96"/>
      <c r="B1712" s="83"/>
    </row>
    <row r="1713" spans="1:2" ht="14.25" x14ac:dyDescent="0.2">
      <c r="A1713" s="96"/>
      <c r="B1713" s="83"/>
    </row>
    <row r="1714" spans="1:2" ht="14.25" x14ac:dyDescent="0.2">
      <c r="A1714" s="96"/>
      <c r="B1714" s="83"/>
    </row>
    <row r="1715" spans="1:2" ht="14.25" x14ac:dyDescent="0.2">
      <c r="A1715" s="96"/>
      <c r="B1715" s="83"/>
    </row>
    <row r="1716" spans="1:2" ht="14.25" x14ac:dyDescent="0.2">
      <c r="A1716" s="96"/>
      <c r="B1716" s="83"/>
    </row>
    <row r="1717" spans="1:2" ht="14.25" x14ac:dyDescent="0.2">
      <c r="A1717" s="96"/>
      <c r="B1717" s="83"/>
    </row>
    <row r="1718" spans="1:2" ht="14.25" x14ac:dyDescent="0.2">
      <c r="A1718" s="96"/>
      <c r="B1718" s="83"/>
    </row>
    <row r="1719" spans="1:2" ht="14.25" x14ac:dyDescent="0.2">
      <c r="A1719" s="96"/>
      <c r="B1719" s="83"/>
    </row>
    <row r="1720" spans="1:2" ht="14.25" x14ac:dyDescent="0.2">
      <c r="A1720" s="96"/>
      <c r="B1720" s="83"/>
    </row>
    <row r="1721" spans="1:2" ht="14.25" x14ac:dyDescent="0.2">
      <c r="A1721" s="96"/>
      <c r="B1721" s="83"/>
    </row>
    <row r="1722" spans="1:2" ht="14.25" x14ac:dyDescent="0.2">
      <c r="A1722" s="96"/>
      <c r="B1722" s="83"/>
    </row>
    <row r="1723" spans="1:2" ht="14.25" x14ac:dyDescent="0.2">
      <c r="A1723" s="96"/>
      <c r="B1723" s="83"/>
    </row>
    <row r="1724" spans="1:2" ht="14.25" x14ac:dyDescent="0.2">
      <c r="A1724" s="96"/>
      <c r="B1724" s="83"/>
    </row>
    <row r="1725" spans="1:2" ht="14.25" x14ac:dyDescent="0.2">
      <c r="A1725" s="96"/>
      <c r="B1725" s="83"/>
    </row>
    <row r="1726" spans="1:2" ht="14.25" x14ac:dyDescent="0.2">
      <c r="A1726" s="96"/>
      <c r="B1726" s="83"/>
    </row>
    <row r="1727" spans="1:2" ht="14.25" x14ac:dyDescent="0.2">
      <c r="A1727" s="96"/>
      <c r="B1727" s="83"/>
    </row>
  </sheetData>
  <sheetProtection algorithmName="SHA-512" hashValue="9/TmkW+RYkQ1htFonGpUsP68CclNPtaJTW/3bZ63OcRzrvAIJjLtCpRMpQJHNIT3iypHS/mfVrMA/PYXBaelGw==" saltValue="WJ8g/B7/XCltca9rGO+9+w==" spinCount="100000"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59" orientation="portrait" r:id="rId1"/>
  <headerFooter alignWithMargins="0">
    <oddHeader>&amp;C&amp;11Attachment 3
Baseline Cost Estimate
Project Sponsor Name
Project Name</oddHeader>
    <oddFooter xml:space="preserve">&amp;R
</oddFooter>
  </headerFooter>
  <ignoredErrors>
    <ignoredError sqref="C1 B57:B68 A4:A46 A3 A47:A73 B4 B7:B19 B22:B46"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indexed="15"/>
    <pageSetUpPr fitToPage="1"/>
  </sheetPr>
  <dimension ref="A1:BO1667"/>
  <sheetViews>
    <sheetView zoomScale="85" zoomScaleNormal="85" workbookViewId="0">
      <selection activeCell="I7" sqref="I7"/>
    </sheetView>
  </sheetViews>
  <sheetFormatPr defaultColWidth="9.28515625" defaultRowHeight="12.75" x14ac:dyDescent="0.2"/>
  <cols>
    <col min="1" max="1" width="14.5703125" style="77" customWidth="1"/>
    <col min="2" max="2" width="41.28515625" style="30" customWidth="1"/>
    <col min="3" max="4" width="13.42578125" style="95" customWidth="1"/>
    <col min="5" max="5" width="16.28515625" style="95" customWidth="1"/>
    <col min="6" max="6" width="13.42578125" style="95" customWidth="1"/>
    <col min="7" max="7" width="16.42578125" style="95" customWidth="1"/>
    <col min="8" max="16384" width="9.28515625" style="30"/>
  </cols>
  <sheetData>
    <row r="1" spans="1:67" ht="30" customHeight="1" x14ac:dyDescent="0.2">
      <c r="A1" s="577" t="s">
        <v>285</v>
      </c>
      <c r="B1" s="574"/>
      <c r="C1" s="575"/>
      <c r="D1" s="575"/>
      <c r="E1" s="575"/>
      <c r="F1" s="575"/>
      <c r="G1" s="575"/>
    </row>
    <row r="2" spans="1:67" ht="74.25" customHeight="1" x14ac:dyDescent="0.2">
      <c r="A2" s="1031"/>
      <c r="B2" s="1032"/>
      <c r="C2" s="578" t="s">
        <v>269</v>
      </c>
      <c r="D2" s="578" t="s">
        <v>270</v>
      </c>
      <c r="E2" s="578" t="s">
        <v>271</v>
      </c>
      <c r="F2" s="578" t="s">
        <v>182</v>
      </c>
      <c r="G2" s="578" t="s">
        <v>272</v>
      </c>
    </row>
    <row r="3" spans="1:67" s="109" customFormat="1" ht="24" customHeight="1" x14ac:dyDescent="0.2">
      <c r="A3" s="579" t="str">
        <f>'SCC List'!A3:B3</f>
        <v>10 GUIDEWAY &amp; TRACK ELEMENTS (route miles)</v>
      </c>
      <c r="B3" s="580"/>
      <c r="C3" s="740">
        <f>'Build Main'!H7</f>
        <v>0</v>
      </c>
      <c r="D3" s="740">
        <f>'Build Main'!I7</f>
        <v>0</v>
      </c>
      <c r="E3" s="740">
        <f>'Build Main'!J7</f>
        <v>0</v>
      </c>
      <c r="F3" s="810" t="e">
        <f>'Build Main'!P7</f>
        <v>#DIV/0!</v>
      </c>
      <c r="G3" s="811">
        <f>'Build Main'!O7</f>
        <v>0</v>
      </c>
    </row>
    <row r="4" spans="1:67" s="109" customFormat="1" ht="24" customHeight="1" x14ac:dyDescent="0.2">
      <c r="A4" s="579" t="str">
        <f>'SCC List'!A17:B17</f>
        <v>20 STATIONS, STOPS, TERMINALS, INTERMODAL (number)</v>
      </c>
      <c r="B4" s="580"/>
      <c r="C4" s="740">
        <f>'Build Main'!H21</f>
        <v>0</v>
      </c>
      <c r="D4" s="740">
        <f>'Build Main'!I21</f>
        <v>0</v>
      </c>
      <c r="E4" s="740">
        <f>'Build Main'!J21</f>
        <v>0</v>
      </c>
      <c r="F4" s="812" t="e">
        <f>'Build Main'!P21</f>
        <v>#DIV/0!</v>
      </c>
      <c r="G4" s="740">
        <f>'Build Main'!O21</f>
        <v>0</v>
      </c>
    </row>
    <row r="5" spans="1:67" s="109" customFormat="1" ht="24" customHeight="1" x14ac:dyDescent="0.2">
      <c r="A5" s="579" t="str">
        <f>'SCC List'!A25</f>
        <v>30 SUPPORT FACILITIES: YARDS, SHOPS, ADMIN. BLDGS</v>
      </c>
      <c r="B5" s="580"/>
      <c r="C5" s="740">
        <f>'Build Main'!H29</f>
        <v>0</v>
      </c>
      <c r="D5" s="740">
        <f>'Build Main'!I29</f>
        <v>0</v>
      </c>
      <c r="E5" s="740">
        <f>'Build Main'!J29</f>
        <v>0</v>
      </c>
      <c r="F5" s="812" t="e">
        <f>'Build Main'!P29</f>
        <v>#DIV/0!</v>
      </c>
      <c r="G5" s="740">
        <f>'Build Main'!O29</f>
        <v>0</v>
      </c>
    </row>
    <row r="6" spans="1:67" s="109" customFormat="1" ht="24" customHeight="1" x14ac:dyDescent="0.2">
      <c r="A6" s="579" t="str">
        <f>'SCC List'!A31</f>
        <v>40 SITEWORK &amp; SPECIAL CONDITIONS</v>
      </c>
      <c r="B6" s="573"/>
      <c r="C6" s="740">
        <f>'Build Main'!H35</f>
        <v>0</v>
      </c>
      <c r="D6" s="741">
        <f>'Build Main'!I35</f>
        <v>0</v>
      </c>
      <c r="E6" s="740">
        <f>'Build Main'!J35</f>
        <v>0</v>
      </c>
      <c r="F6" s="812" t="e">
        <f>'Build Main'!P35</f>
        <v>#DIV/0!</v>
      </c>
      <c r="G6" s="740">
        <f>'Build Main'!O35</f>
        <v>0</v>
      </c>
    </row>
    <row r="7" spans="1:67" s="109" customFormat="1" ht="24" customHeight="1" x14ac:dyDescent="0.2">
      <c r="A7" s="579" t="str">
        <f>'SCC List'!A40</f>
        <v>50  SYSTEMS</v>
      </c>
      <c r="B7" s="580"/>
      <c r="C7" s="740">
        <f>'Build Main'!H44</f>
        <v>0</v>
      </c>
      <c r="D7" s="741">
        <f>'Build Main'!I44</f>
        <v>0</v>
      </c>
      <c r="E7" s="740">
        <f>'Build Main'!J44</f>
        <v>0</v>
      </c>
      <c r="F7" s="812" t="e">
        <f>'Build Main'!P44</f>
        <v>#DIV/0!</v>
      </c>
      <c r="G7" s="740">
        <f>'Build Main'!O44</f>
        <v>0</v>
      </c>
    </row>
    <row r="8" spans="1:67" s="109" customFormat="1" ht="24" customHeight="1" x14ac:dyDescent="0.2">
      <c r="A8" s="579" t="str">
        <f>'SCC List'!A48:B48</f>
        <v>60 ROW, LAND, EXISTING IMPROVEMENTS</v>
      </c>
      <c r="B8" s="435"/>
      <c r="C8" s="740">
        <f>'Build Main'!H53</f>
        <v>0</v>
      </c>
      <c r="D8" s="740">
        <f>'Build Main'!I53</f>
        <v>0</v>
      </c>
      <c r="E8" s="585">
        <f>'Build Main'!J53</f>
        <v>0</v>
      </c>
      <c r="F8" s="813" t="e">
        <f>'Build Main'!P53</f>
        <v>#DIV/0!</v>
      </c>
      <c r="G8" s="740">
        <f>'Build Main'!O53</f>
        <v>0</v>
      </c>
    </row>
    <row r="9" spans="1:67" s="109" customFormat="1" ht="24" customHeight="1" x14ac:dyDescent="0.2">
      <c r="A9" s="581" t="str">
        <f>'SCC List'!A51</f>
        <v>70 VEHICLES (number)</v>
      </c>
      <c r="B9" s="580"/>
      <c r="C9" s="740">
        <f>'Build Main'!H56</f>
        <v>0</v>
      </c>
      <c r="D9" s="741">
        <f>'Build Main'!I56</f>
        <v>0</v>
      </c>
      <c r="E9" s="740">
        <f>'Build Main'!J56</f>
        <v>0</v>
      </c>
      <c r="F9" s="812" t="e">
        <f>'Build Main'!P56</f>
        <v>#DIV/0!</v>
      </c>
      <c r="G9" s="740">
        <f>'Build Main'!O56</f>
        <v>0</v>
      </c>
    </row>
    <row r="10" spans="1:67" s="109" customFormat="1" ht="24" customHeight="1" x14ac:dyDescent="0.2">
      <c r="A10" s="581" t="str">
        <f>'SCC List'!A59</f>
        <v>80 PROFESSIONAL SERVICES (applies to Cats. 10-50)</v>
      </c>
      <c r="B10" s="435"/>
      <c r="C10" s="740">
        <f>'Build Main'!H64</f>
        <v>0</v>
      </c>
      <c r="D10" s="740">
        <f>'Build Main'!I64</f>
        <v>0</v>
      </c>
      <c r="E10" s="740">
        <f>'Build Main'!J64</f>
        <v>0</v>
      </c>
      <c r="F10" s="812" t="e">
        <f>'Build Main'!P64</f>
        <v>#DIV/0!</v>
      </c>
      <c r="G10" s="740">
        <f>'Build Main'!O64</f>
        <v>0</v>
      </c>
    </row>
    <row r="11" spans="1:67" s="109" customFormat="1" ht="24" customHeight="1" x14ac:dyDescent="0.2">
      <c r="A11" s="579" t="str">
        <f>'SCC List'!A68</f>
        <v>90 UNALLOCATED CONTINGENCY</v>
      </c>
      <c r="B11" s="573"/>
      <c r="C11" s="582"/>
      <c r="D11" s="582"/>
      <c r="E11" s="740">
        <f>'Build Main'!J74</f>
        <v>0</v>
      </c>
      <c r="F11" s="814" t="e">
        <f>'Build Main'!P74</f>
        <v>#DIV/0!</v>
      </c>
      <c r="G11" s="815">
        <f>'Build Main'!O74</f>
        <v>0</v>
      </c>
    </row>
    <row r="12" spans="1:67" s="109" customFormat="1" ht="24" customHeight="1" x14ac:dyDescent="0.2">
      <c r="A12" s="583" t="str">
        <f>'SCC List'!A69</f>
        <v>100  FINANCE CHARGES (CC Only)</v>
      </c>
      <c r="B12" s="577"/>
      <c r="C12" s="584"/>
      <c r="D12" s="585"/>
      <c r="E12" s="740">
        <f>'Build Main'!J76</f>
        <v>0</v>
      </c>
      <c r="F12" s="812" t="e">
        <f>'Build Main'!P76</f>
        <v>#DIV/0!</v>
      </c>
      <c r="G12" s="740">
        <f>'Build Main'!O76</f>
        <v>0</v>
      </c>
    </row>
    <row r="13" spans="1:67" s="110" customFormat="1" ht="24" customHeight="1" x14ac:dyDescent="0.2">
      <c r="A13" s="586" t="str">
        <f>'SCC Definitions'!A76</f>
        <v>Total Project Cost (10 - 100)</v>
      </c>
      <c r="B13" s="587"/>
      <c r="C13" s="584"/>
      <c r="D13" s="585"/>
      <c r="E13" s="816">
        <f>'Build Main'!J77</f>
        <v>0</v>
      </c>
      <c r="F13" s="817" t="e">
        <f>'Build Main'!P77</f>
        <v>#DIV/0!</v>
      </c>
      <c r="G13" s="816">
        <f>'Build Main'!O77</f>
        <v>0</v>
      </c>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row>
    <row r="14" spans="1:67" s="83" customFormat="1" ht="15" customHeight="1" x14ac:dyDescent="0.2">
      <c r="C14" s="95"/>
      <c r="D14" s="95"/>
      <c r="E14" s="95"/>
      <c r="F14" s="95"/>
      <c r="G14" s="727"/>
    </row>
    <row r="15" spans="1:67" s="83" customFormat="1" ht="15" customHeight="1" x14ac:dyDescent="0.2">
      <c r="C15" s="95"/>
      <c r="D15" s="95"/>
      <c r="E15" s="95"/>
      <c r="F15" s="95"/>
      <c r="G15" s="95"/>
    </row>
    <row r="16" spans="1:67" s="83" customFormat="1" ht="15" customHeight="1" x14ac:dyDescent="0.2">
      <c r="C16" s="95"/>
      <c r="D16" s="95"/>
      <c r="E16" s="95"/>
      <c r="F16" s="95"/>
      <c r="G16" s="95"/>
    </row>
    <row r="17" spans="3:7" s="83" customFormat="1" ht="15" customHeight="1" x14ac:dyDescent="0.2">
      <c r="C17" s="95"/>
      <c r="D17" s="95"/>
      <c r="E17" s="95"/>
      <c r="F17" s="95"/>
      <c r="G17" s="95"/>
    </row>
    <row r="18" spans="3:7" s="83" customFormat="1" ht="15" customHeight="1" x14ac:dyDescent="0.2">
      <c r="C18" s="95"/>
      <c r="D18" s="95"/>
      <c r="E18" s="95"/>
      <c r="F18" s="95"/>
      <c r="G18" s="95"/>
    </row>
    <row r="19" spans="3:7" s="83" customFormat="1" ht="15" customHeight="1" x14ac:dyDescent="0.2">
      <c r="C19" s="95"/>
      <c r="D19" s="95"/>
      <c r="E19" s="95"/>
      <c r="F19" s="95"/>
      <c r="G19" s="95"/>
    </row>
    <row r="20" spans="3:7" s="83" customFormat="1" ht="15" customHeight="1" x14ac:dyDescent="0.2">
      <c r="C20" s="95"/>
      <c r="D20" s="95"/>
      <c r="E20" s="95"/>
      <c r="F20" s="95"/>
      <c r="G20" s="95"/>
    </row>
    <row r="21" spans="3:7" s="83" customFormat="1" ht="15" customHeight="1" x14ac:dyDescent="0.2">
      <c r="C21" s="95"/>
      <c r="D21" s="95"/>
      <c r="E21" s="95"/>
      <c r="F21" s="95"/>
      <c r="G21" s="95"/>
    </row>
    <row r="22" spans="3:7" s="83" customFormat="1" ht="15" customHeight="1" x14ac:dyDescent="0.2">
      <c r="C22" s="95"/>
      <c r="D22" s="95"/>
      <c r="E22" s="95"/>
      <c r="F22" s="95"/>
      <c r="G22" s="95"/>
    </row>
    <row r="23" spans="3:7" s="83" customFormat="1" ht="15" customHeight="1" x14ac:dyDescent="0.2">
      <c r="C23" s="95"/>
      <c r="D23" s="95"/>
      <c r="E23" s="95"/>
      <c r="F23" s="95"/>
      <c r="G23" s="95"/>
    </row>
    <row r="24" spans="3:7" s="83" customFormat="1" ht="15" customHeight="1" x14ac:dyDescent="0.2">
      <c r="C24" s="95"/>
      <c r="D24" s="95"/>
      <c r="E24" s="95"/>
      <c r="F24" s="95"/>
      <c r="G24" s="95"/>
    </row>
    <row r="25" spans="3:7" s="83" customFormat="1" ht="15" customHeight="1" x14ac:dyDescent="0.2">
      <c r="C25" s="95"/>
      <c r="D25" s="95"/>
      <c r="E25" s="95"/>
      <c r="F25" s="95"/>
      <c r="G25" s="95"/>
    </row>
    <row r="26" spans="3:7" s="83" customFormat="1" ht="15" customHeight="1" x14ac:dyDescent="0.2">
      <c r="C26" s="95"/>
      <c r="D26" s="95"/>
      <c r="E26" s="95"/>
      <c r="F26" s="95"/>
      <c r="G26" s="95"/>
    </row>
    <row r="27" spans="3:7" s="83" customFormat="1" ht="15" customHeight="1" x14ac:dyDescent="0.2">
      <c r="C27" s="95"/>
      <c r="D27" s="95"/>
      <c r="E27" s="95"/>
      <c r="F27" s="95"/>
      <c r="G27" s="95"/>
    </row>
    <row r="28" spans="3:7" s="83" customFormat="1" ht="15" customHeight="1" x14ac:dyDescent="0.2">
      <c r="C28" s="95"/>
      <c r="D28" s="95"/>
      <c r="E28" s="95"/>
      <c r="F28" s="95"/>
      <c r="G28" s="95"/>
    </row>
    <row r="29" spans="3:7" s="83" customFormat="1" ht="15" customHeight="1" x14ac:dyDescent="0.2">
      <c r="C29" s="95"/>
      <c r="D29" s="95"/>
      <c r="E29" s="95"/>
      <c r="F29" s="95"/>
      <c r="G29" s="95"/>
    </row>
    <row r="30" spans="3:7" s="83" customFormat="1" ht="15" customHeight="1" x14ac:dyDescent="0.2">
      <c r="C30" s="95"/>
      <c r="D30" s="95"/>
      <c r="E30" s="95"/>
      <c r="F30" s="95"/>
      <c r="G30" s="95"/>
    </row>
    <row r="31" spans="3:7" s="83" customFormat="1" ht="15" customHeight="1" x14ac:dyDescent="0.2">
      <c r="C31" s="95"/>
      <c r="D31" s="95"/>
      <c r="E31" s="95"/>
      <c r="F31" s="95"/>
      <c r="G31" s="95"/>
    </row>
    <row r="32" spans="3:7" s="83" customFormat="1" ht="15" customHeight="1" x14ac:dyDescent="0.2">
      <c r="C32" s="95"/>
      <c r="D32" s="95"/>
      <c r="E32" s="95"/>
      <c r="F32" s="95"/>
      <c r="G32" s="95"/>
    </row>
    <row r="33" spans="3:7" s="83" customFormat="1" ht="15" customHeight="1" x14ac:dyDescent="0.2">
      <c r="C33" s="95"/>
      <c r="D33" s="95"/>
      <c r="E33" s="95"/>
      <c r="F33" s="95"/>
      <c r="G33" s="95"/>
    </row>
    <row r="34" spans="3:7" s="83" customFormat="1" ht="15" customHeight="1" x14ac:dyDescent="0.2">
      <c r="C34" s="95"/>
      <c r="D34" s="95"/>
      <c r="E34" s="95"/>
      <c r="F34" s="95"/>
      <c r="G34" s="95"/>
    </row>
    <row r="35" spans="3:7" s="83" customFormat="1" ht="14.25" x14ac:dyDescent="0.2">
      <c r="C35" s="95"/>
      <c r="D35" s="95"/>
      <c r="E35" s="95"/>
      <c r="F35" s="95"/>
      <c r="G35" s="95"/>
    </row>
    <row r="36" spans="3:7" s="83" customFormat="1" ht="14.25" x14ac:dyDescent="0.2">
      <c r="C36" s="95"/>
      <c r="D36" s="95"/>
      <c r="E36" s="95"/>
      <c r="F36" s="95"/>
      <c r="G36" s="95"/>
    </row>
    <row r="37" spans="3:7" s="83" customFormat="1" ht="14.25" x14ac:dyDescent="0.2">
      <c r="C37" s="95"/>
      <c r="D37" s="95"/>
      <c r="E37" s="95"/>
      <c r="F37" s="95"/>
      <c r="G37" s="95"/>
    </row>
    <row r="38" spans="3:7" s="83" customFormat="1" ht="14.25" x14ac:dyDescent="0.2">
      <c r="C38" s="95"/>
      <c r="D38" s="95"/>
      <c r="E38" s="95"/>
      <c r="F38" s="95"/>
      <c r="G38" s="95"/>
    </row>
    <row r="39" spans="3:7" s="83" customFormat="1" ht="14.25" x14ac:dyDescent="0.2">
      <c r="C39" s="95"/>
      <c r="D39" s="95"/>
      <c r="E39" s="95"/>
      <c r="F39" s="95"/>
      <c r="G39" s="95"/>
    </row>
    <row r="40" spans="3:7" s="83" customFormat="1" ht="14.25" x14ac:dyDescent="0.2">
      <c r="C40" s="95"/>
      <c r="D40" s="95"/>
      <c r="E40" s="95"/>
      <c r="F40" s="95"/>
      <c r="G40" s="95"/>
    </row>
    <row r="41" spans="3:7" s="83" customFormat="1" ht="14.25" x14ac:dyDescent="0.2">
      <c r="C41" s="95"/>
      <c r="D41" s="95"/>
      <c r="E41" s="95"/>
      <c r="F41" s="95"/>
      <c r="G41" s="95"/>
    </row>
    <row r="42" spans="3:7" s="83" customFormat="1" ht="14.25" x14ac:dyDescent="0.2">
      <c r="C42" s="95"/>
      <c r="D42" s="95"/>
      <c r="E42" s="95"/>
      <c r="F42" s="95"/>
      <c r="G42" s="95"/>
    </row>
    <row r="43" spans="3:7" s="83" customFormat="1" ht="14.25" x14ac:dyDescent="0.2">
      <c r="C43" s="95"/>
      <c r="D43" s="95"/>
      <c r="E43" s="95"/>
      <c r="F43" s="95"/>
      <c r="G43" s="95"/>
    </row>
    <row r="44" spans="3:7" s="83" customFormat="1" ht="14.25" x14ac:dyDescent="0.2">
      <c r="C44" s="95"/>
      <c r="D44" s="95"/>
      <c r="E44" s="95"/>
      <c r="F44" s="95"/>
      <c r="G44" s="95"/>
    </row>
    <row r="45" spans="3:7" s="83" customFormat="1" ht="14.25" x14ac:dyDescent="0.2">
      <c r="C45" s="95"/>
      <c r="D45" s="95"/>
      <c r="E45" s="95"/>
      <c r="F45" s="95"/>
      <c r="G45" s="95"/>
    </row>
    <row r="46" spans="3:7" s="83" customFormat="1" ht="14.25" x14ac:dyDescent="0.2">
      <c r="C46" s="95"/>
      <c r="D46" s="95"/>
      <c r="E46" s="95"/>
      <c r="F46" s="95"/>
      <c r="G46" s="95"/>
    </row>
    <row r="47" spans="3:7" s="83" customFormat="1" ht="14.25" x14ac:dyDescent="0.2">
      <c r="C47" s="95"/>
      <c r="D47" s="95"/>
      <c r="E47" s="95"/>
      <c r="F47" s="95"/>
      <c r="G47" s="95"/>
    </row>
    <row r="48" spans="3:7" s="83" customFormat="1" ht="14.25" x14ac:dyDescent="0.2">
      <c r="C48" s="95"/>
      <c r="D48" s="95"/>
      <c r="E48" s="95"/>
      <c r="F48" s="95"/>
      <c r="G48" s="95"/>
    </row>
    <row r="49" spans="1:7" s="83" customFormat="1" ht="14.25" x14ac:dyDescent="0.2">
      <c r="C49" s="95"/>
      <c r="D49" s="95"/>
      <c r="E49" s="95"/>
      <c r="F49" s="95"/>
      <c r="G49" s="95"/>
    </row>
    <row r="50" spans="1:7" s="83" customFormat="1" ht="14.25" x14ac:dyDescent="0.2">
      <c r="C50" s="95"/>
      <c r="D50" s="95"/>
      <c r="E50" s="95"/>
      <c r="F50" s="95"/>
      <c r="G50" s="95"/>
    </row>
    <row r="51" spans="1:7" s="83" customFormat="1" ht="14.25" x14ac:dyDescent="0.2">
      <c r="C51" s="95"/>
      <c r="D51" s="95"/>
      <c r="E51" s="95"/>
      <c r="F51" s="95"/>
      <c r="G51" s="95"/>
    </row>
    <row r="52" spans="1:7" s="83" customFormat="1" ht="14.25" x14ac:dyDescent="0.2">
      <c r="C52" s="95"/>
      <c r="D52" s="95"/>
      <c r="E52" s="95"/>
      <c r="F52" s="95"/>
      <c r="G52" s="95"/>
    </row>
    <row r="53" spans="1:7" s="83" customFormat="1" ht="14.25" x14ac:dyDescent="0.2">
      <c r="C53" s="95"/>
      <c r="D53" s="95"/>
      <c r="E53" s="95"/>
      <c r="F53" s="95"/>
      <c r="G53" s="95"/>
    </row>
    <row r="54" spans="1:7" s="83" customFormat="1" ht="14.25" x14ac:dyDescent="0.2">
      <c r="C54" s="95"/>
      <c r="D54" s="95"/>
      <c r="E54" s="95"/>
      <c r="F54" s="95"/>
      <c r="G54" s="95"/>
    </row>
    <row r="55" spans="1:7" s="83" customFormat="1" ht="14.25" x14ac:dyDescent="0.2">
      <c r="C55" s="95"/>
      <c r="D55" s="95"/>
      <c r="E55" s="95"/>
      <c r="F55" s="95"/>
      <c r="G55" s="95"/>
    </row>
    <row r="56" spans="1:7" s="83" customFormat="1" ht="14.25" x14ac:dyDescent="0.2">
      <c r="C56" s="95"/>
      <c r="D56" s="95"/>
      <c r="E56" s="95"/>
      <c r="F56" s="95"/>
      <c r="G56" s="95"/>
    </row>
    <row r="57" spans="1:7" s="83" customFormat="1" ht="14.25" x14ac:dyDescent="0.2">
      <c r="C57" s="95"/>
      <c r="D57" s="95"/>
      <c r="E57" s="95"/>
      <c r="F57" s="95"/>
      <c r="G57" s="95"/>
    </row>
    <row r="58" spans="1:7" s="83" customFormat="1" ht="14.25" x14ac:dyDescent="0.2">
      <c r="C58" s="95"/>
      <c r="D58" s="95"/>
      <c r="E58" s="95"/>
      <c r="F58" s="95"/>
      <c r="G58" s="95"/>
    </row>
    <row r="59" spans="1:7" ht="14.25" x14ac:dyDescent="0.2">
      <c r="A59" s="83"/>
      <c r="B59" s="83"/>
    </row>
    <row r="60" spans="1:7" ht="14.25" x14ac:dyDescent="0.2">
      <c r="A60" s="83"/>
      <c r="B60" s="83"/>
    </row>
    <row r="61" spans="1:7" ht="14.25" x14ac:dyDescent="0.2">
      <c r="A61" s="83"/>
      <c r="B61" s="83"/>
    </row>
    <row r="62" spans="1:7" ht="14.25" x14ac:dyDescent="0.2">
      <c r="A62" s="83"/>
      <c r="B62" s="83"/>
    </row>
    <row r="63" spans="1:7" ht="14.25" x14ac:dyDescent="0.2">
      <c r="A63" s="83"/>
      <c r="B63" s="83"/>
    </row>
    <row r="64" spans="1:7" ht="14.25" x14ac:dyDescent="0.2">
      <c r="A64" s="83"/>
      <c r="B64" s="83"/>
    </row>
    <row r="65" spans="1:2" ht="14.25" x14ac:dyDescent="0.2">
      <c r="A65" s="83"/>
      <c r="B65" s="83"/>
    </row>
    <row r="66" spans="1:2" ht="14.25" x14ac:dyDescent="0.2">
      <c r="A66" s="83"/>
      <c r="B66" s="83"/>
    </row>
    <row r="67" spans="1:2" ht="14.25" x14ac:dyDescent="0.2">
      <c r="A67" s="83"/>
      <c r="B67" s="83"/>
    </row>
    <row r="68" spans="1:2" ht="14.25" x14ac:dyDescent="0.2">
      <c r="A68" s="83"/>
      <c r="B68" s="83"/>
    </row>
    <row r="69" spans="1:2" ht="14.25" x14ac:dyDescent="0.2">
      <c r="A69" s="83"/>
      <c r="B69" s="83"/>
    </row>
    <row r="70" spans="1:2" ht="14.25" x14ac:dyDescent="0.2">
      <c r="A70" s="83"/>
      <c r="B70" s="83"/>
    </row>
    <row r="71" spans="1:2" ht="14.25" x14ac:dyDescent="0.2">
      <c r="A71" s="83"/>
      <c r="B71" s="83"/>
    </row>
    <row r="72" spans="1:2" ht="14.25" x14ac:dyDescent="0.2">
      <c r="A72" s="83"/>
      <c r="B72" s="83"/>
    </row>
    <row r="73" spans="1:2" ht="14.25" x14ac:dyDescent="0.2">
      <c r="A73" s="83"/>
      <c r="B73" s="83"/>
    </row>
    <row r="74" spans="1:2" ht="14.25" x14ac:dyDescent="0.2">
      <c r="A74" s="83"/>
      <c r="B74" s="83"/>
    </row>
    <row r="75" spans="1:2" ht="14.25" x14ac:dyDescent="0.2">
      <c r="A75" s="83"/>
      <c r="B75" s="83"/>
    </row>
    <row r="76" spans="1:2" ht="14.25" x14ac:dyDescent="0.2">
      <c r="A76" s="83"/>
      <c r="B76" s="83"/>
    </row>
    <row r="77" spans="1:2" ht="14.25" x14ac:dyDescent="0.2">
      <c r="A77" s="83"/>
      <c r="B77" s="83"/>
    </row>
    <row r="78" spans="1:2" ht="14.25" x14ac:dyDescent="0.2">
      <c r="A78" s="83"/>
      <c r="B78" s="83"/>
    </row>
    <row r="79" spans="1:2" ht="14.25" x14ac:dyDescent="0.2">
      <c r="A79" s="83"/>
      <c r="B79" s="83"/>
    </row>
    <row r="80" spans="1:2" ht="14.25" x14ac:dyDescent="0.2">
      <c r="A80" s="83"/>
      <c r="B80" s="83"/>
    </row>
    <row r="81" spans="1:2" ht="14.25" x14ac:dyDescent="0.2">
      <c r="A81" s="83"/>
      <c r="B81" s="83"/>
    </row>
    <row r="82" spans="1:2" ht="14.25" x14ac:dyDescent="0.2">
      <c r="A82" s="83"/>
      <c r="B82" s="83"/>
    </row>
    <row r="83" spans="1:2" ht="14.25" x14ac:dyDescent="0.2">
      <c r="A83" s="83"/>
      <c r="B83" s="83"/>
    </row>
    <row r="84" spans="1:2" ht="14.25" x14ac:dyDescent="0.2">
      <c r="A84" s="83"/>
      <c r="B84" s="83"/>
    </row>
    <row r="85" spans="1:2" ht="14.25" x14ac:dyDescent="0.2">
      <c r="A85" s="83"/>
      <c r="B85" s="83"/>
    </row>
    <row r="86" spans="1:2" ht="14.25" x14ac:dyDescent="0.2">
      <c r="A86" s="83"/>
      <c r="B86" s="83"/>
    </row>
    <row r="87" spans="1:2" ht="14.25" x14ac:dyDescent="0.2">
      <c r="A87" s="83"/>
      <c r="B87" s="83"/>
    </row>
    <row r="88" spans="1:2" ht="14.25" x14ac:dyDescent="0.2">
      <c r="A88" s="83"/>
      <c r="B88" s="83"/>
    </row>
    <row r="89" spans="1:2" ht="14.25" x14ac:dyDescent="0.2">
      <c r="A89" s="83"/>
      <c r="B89" s="83"/>
    </row>
    <row r="90" spans="1:2" ht="14.25" x14ac:dyDescent="0.2">
      <c r="A90" s="83"/>
      <c r="B90" s="83"/>
    </row>
    <row r="91" spans="1:2" ht="14.25" x14ac:dyDescent="0.2">
      <c r="A91" s="83"/>
      <c r="B91" s="83"/>
    </row>
    <row r="92" spans="1:2" ht="14.25" x14ac:dyDescent="0.2">
      <c r="A92" s="83"/>
      <c r="B92" s="83"/>
    </row>
    <row r="93" spans="1:2" ht="14.25" x14ac:dyDescent="0.2">
      <c r="A93" s="83"/>
      <c r="B93" s="83"/>
    </row>
    <row r="94" spans="1:2" ht="14.25" x14ac:dyDescent="0.2">
      <c r="A94" s="83"/>
      <c r="B94" s="83"/>
    </row>
    <row r="95" spans="1:2" ht="14.25" x14ac:dyDescent="0.2">
      <c r="A95" s="83"/>
      <c r="B95" s="83"/>
    </row>
    <row r="96" spans="1:2" ht="14.25" x14ac:dyDescent="0.2">
      <c r="A96" s="83"/>
      <c r="B96" s="83"/>
    </row>
    <row r="97" spans="1:2" ht="14.25" x14ac:dyDescent="0.2">
      <c r="A97" s="83"/>
      <c r="B97" s="83"/>
    </row>
    <row r="98" spans="1:2" ht="14.25" x14ac:dyDescent="0.2">
      <c r="A98" s="83"/>
      <c r="B98" s="83"/>
    </row>
    <row r="99" spans="1:2" ht="14.25" x14ac:dyDescent="0.2">
      <c r="A99" s="83"/>
      <c r="B99" s="83"/>
    </row>
    <row r="100" spans="1:2" ht="14.25" x14ac:dyDescent="0.2">
      <c r="A100" s="83"/>
      <c r="B100" s="83"/>
    </row>
    <row r="101" spans="1:2" ht="14.25" x14ac:dyDescent="0.2">
      <c r="A101" s="83"/>
      <c r="B101" s="83"/>
    </row>
    <row r="102" spans="1:2" ht="14.25" x14ac:dyDescent="0.2">
      <c r="A102" s="83"/>
      <c r="B102" s="83"/>
    </row>
    <row r="103" spans="1:2" ht="14.25" x14ac:dyDescent="0.2">
      <c r="A103" s="83"/>
      <c r="B103" s="83"/>
    </row>
    <row r="104" spans="1:2" ht="14.25" x14ac:dyDescent="0.2">
      <c r="A104" s="83"/>
      <c r="B104" s="83"/>
    </row>
    <row r="105" spans="1:2" ht="14.25" x14ac:dyDescent="0.2">
      <c r="A105" s="83"/>
      <c r="B105" s="83"/>
    </row>
    <row r="106" spans="1:2" ht="14.25" x14ac:dyDescent="0.2">
      <c r="A106" s="83"/>
      <c r="B106" s="83"/>
    </row>
    <row r="107" spans="1:2" ht="14.25" x14ac:dyDescent="0.2">
      <c r="A107" s="83"/>
      <c r="B107" s="83"/>
    </row>
    <row r="108" spans="1:2" ht="14.25" x14ac:dyDescent="0.2">
      <c r="A108" s="83"/>
      <c r="B108" s="83"/>
    </row>
    <row r="109" spans="1:2" ht="14.25" x14ac:dyDescent="0.2">
      <c r="A109" s="83"/>
      <c r="B109" s="83"/>
    </row>
    <row r="110" spans="1:2" ht="14.25" x14ac:dyDescent="0.2">
      <c r="A110" s="83"/>
      <c r="B110" s="83"/>
    </row>
    <row r="111" spans="1:2" ht="14.25" x14ac:dyDescent="0.2">
      <c r="A111" s="83"/>
      <c r="B111" s="83"/>
    </row>
    <row r="112" spans="1:2" ht="14.25" x14ac:dyDescent="0.2">
      <c r="A112" s="83"/>
      <c r="B112" s="83"/>
    </row>
    <row r="113" spans="1:2" ht="14.25" x14ac:dyDescent="0.2">
      <c r="A113" s="83"/>
      <c r="B113" s="83"/>
    </row>
    <row r="114" spans="1:2" ht="14.25" x14ac:dyDescent="0.2">
      <c r="A114" s="83"/>
      <c r="B114" s="83"/>
    </row>
    <row r="115" spans="1:2" ht="14.25" x14ac:dyDescent="0.2">
      <c r="A115" s="83"/>
      <c r="B115" s="83"/>
    </row>
    <row r="116" spans="1:2" ht="14.25" x14ac:dyDescent="0.2">
      <c r="A116" s="83"/>
      <c r="B116" s="83"/>
    </row>
    <row r="117" spans="1:2" ht="14.25" x14ac:dyDescent="0.2">
      <c r="A117" s="83"/>
      <c r="B117" s="83"/>
    </row>
    <row r="118" spans="1:2" ht="14.25" x14ac:dyDescent="0.2">
      <c r="A118" s="83"/>
      <c r="B118" s="83"/>
    </row>
    <row r="119" spans="1:2" ht="14.25" x14ac:dyDescent="0.2">
      <c r="A119" s="83"/>
      <c r="B119" s="83"/>
    </row>
    <row r="120" spans="1:2" ht="14.25" x14ac:dyDescent="0.2">
      <c r="A120" s="83"/>
      <c r="B120" s="83"/>
    </row>
    <row r="121" spans="1:2" ht="14.25" x14ac:dyDescent="0.2">
      <c r="A121" s="83"/>
      <c r="B121" s="83"/>
    </row>
    <row r="122" spans="1:2" ht="14.25" x14ac:dyDescent="0.2">
      <c r="A122" s="83"/>
      <c r="B122" s="83"/>
    </row>
    <row r="123" spans="1:2" ht="14.25" x14ac:dyDescent="0.2">
      <c r="A123" s="83"/>
      <c r="B123" s="83"/>
    </row>
    <row r="124" spans="1:2" ht="14.25" x14ac:dyDescent="0.2">
      <c r="A124" s="83"/>
      <c r="B124" s="83"/>
    </row>
    <row r="125" spans="1:2" ht="14.25" x14ac:dyDescent="0.2">
      <c r="A125" s="83"/>
      <c r="B125" s="83"/>
    </row>
    <row r="126" spans="1:2" ht="14.25" x14ac:dyDescent="0.2">
      <c r="A126" s="83"/>
      <c r="B126" s="83"/>
    </row>
    <row r="127" spans="1:2" ht="14.25" x14ac:dyDescent="0.2">
      <c r="A127" s="83"/>
      <c r="B127" s="83"/>
    </row>
    <row r="128" spans="1:2" ht="14.25" x14ac:dyDescent="0.2">
      <c r="A128" s="83"/>
      <c r="B128" s="83"/>
    </row>
    <row r="129" spans="1:2" ht="14.25" x14ac:dyDescent="0.2">
      <c r="A129" s="83"/>
      <c r="B129" s="83"/>
    </row>
    <row r="130" spans="1:2" ht="14.25" x14ac:dyDescent="0.2">
      <c r="A130" s="83"/>
      <c r="B130" s="83"/>
    </row>
    <row r="131" spans="1:2" ht="14.25" x14ac:dyDescent="0.2">
      <c r="A131" s="83"/>
      <c r="B131" s="83"/>
    </row>
    <row r="132" spans="1:2" ht="14.25" x14ac:dyDescent="0.2">
      <c r="A132" s="83"/>
      <c r="B132" s="83"/>
    </row>
    <row r="133" spans="1:2" ht="14.25" x14ac:dyDescent="0.2">
      <c r="A133" s="83"/>
      <c r="B133" s="83"/>
    </row>
    <row r="134" spans="1:2" ht="14.25" x14ac:dyDescent="0.2">
      <c r="A134" s="83"/>
      <c r="B134" s="83"/>
    </row>
    <row r="135" spans="1:2" ht="14.25" x14ac:dyDescent="0.2">
      <c r="A135" s="83"/>
      <c r="B135" s="83"/>
    </row>
    <row r="136" spans="1:2" ht="14.25" x14ac:dyDescent="0.2">
      <c r="A136" s="83"/>
      <c r="B136" s="83"/>
    </row>
    <row r="137" spans="1:2" ht="14.25" x14ac:dyDescent="0.2">
      <c r="A137" s="83"/>
      <c r="B137" s="83"/>
    </row>
    <row r="138" spans="1:2" ht="14.25" x14ac:dyDescent="0.2">
      <c r="A138" s="83"/>
      <c r="B138" s="83"/>
    </row>
    <row r="139" spans="1:2" ht="14.25" x14ac:dyDescent="0.2">
      <c r="A139" s="83"/>
      <c r="B139" s="83"/>
    </row>
    <row r="140" spans="1:2" ht="14.25" x14ac:dyDescent="0.2">
      <c r="A140" s="83"/>
      <c r="B140" s="83"/>
    </row>
    <row r="141" spans="1:2" ht="14.25" x14ac:dyDescent="0.2">
      <c r="A141" s="83"/>
      <c r="B141" s="83"/>
    </row>
    <row r="142" spans="1:2" ht="14.25" x14ac:dyDescent="0.2">
      <c r="A142" s="83"/>
      <c r="B142" s="83"/>
    </row>
    <row r="143" spans="1:2" ht="14.25" x14ac:dyDescent="0.2">
      <c r="A143" s="83"/>
      <c r="B143" s="83"/>
    </row>
    <row r="144" spans="1:2" ht="14.25" x14ac:dyDescent="0.2">
      <c r="A144" s="83"/>
      <c r="B144" s="83"/>
    </row>
    <row r="145" spans="1:2" ht="14.25" x14ac:dyDescent="0.2">
      <c r="A145" s="83"/>
      <c r="B145" s="83"/>
    </row>
    <row r="146" spans="1:2" ht="14.25" x14ac:dyDescent="0.2">
      <c r="A146" s="83"/>
      <c r="B146" s="83"/>
    </row>
    <row r="147" spans="1:2" ht="14.25" x14ac:dyDescent="0.2">
      <c r="A147" s="83"/>
      <c r="B147" s="83"/>
    </row>
    <row r="148" spans="1:2" ht="14.25" x14ac:dyDescent="0.2">
      <c r="A148" s="83"/>
      <c r="B148" s="83"/>
    </row>
    <row r="149" spans="1:2" ht="14.25" x14ac:dyDescent="0.2">
      <c r="A149" s="83"/>
      <c r="B149" s="83"/>
    </row>
    <row r="150" spans="1:2" ht="14.25" x14ac:dyDescent="0.2">
      <c r="A150" s="83"/>
      <c r="B150" s="83"/>
    </row>
    <row r="151" spans="1:2" ht="14.25" x14ac:dyDescent="0.2">
      <c r="A151" s="83"/>
      <c r="B151" s="83"/>
    </row>
    <row r="152" spans="1:2" ht="14.25" x14ac:dyDescent="0.2">
      <c r="A152" s="83"/>
      <c r="B152" s="83"/>
    </row>
    <row r="153" spans="1:2" ht="14.25" x14ac:dyDescent="0.2">
      <c r="A153" s="83"/>
      <c r="B153" s="83"/>
    </row>
    <row r="154" spans="1:2" ht="14.25" x14ac:dyDescent="0.2">
      <c r="A154" s="83"/>
      <c r="B154" s="83"/>
    </row>
    <row r="155" spans="1:2" ht="14.25" x14ac:dyDescent="0.2">
      <c r="A155" s="83"/>
      <c r="B155" s="83"/>
    </row>
    <row r="156" spans="1:2" ht="14.25" x14ac:dyDescent="0.2">
      <c r="A156" s="83"/>
      <c r="B156" s="83"/>
    </row>
    <row r="157" spans="1:2" ht="14.25" x14ac:dyDescent="0.2">
      <c r="A157" s="83"/>
      <c r="B157" s="83"/>
    </row>
    <row r="158" spans="1:2" ht="14.25" x14ac:dyDescent="0.2">
      <c r="A158" s="83"/>
      <c r="B158" s="83"/>
    </row>
    <row r="159" spans="1:2" ht="14.25" x14ac:dyDescent="0.2">
      <c r="A159" s="83"/>
      <c r="B159" s="83"/>
    </row>
    <row r="160" spans="1:2" ht="14.25" x14ac:dyDescent="0.2">
      <c r="A160" s="83"/>
      <c r="B160" s="83"/>
    </row>
    <row r="161" spans="1:2" ht="14.25" x14ac:dyDescent="0.2">
      <c r="A161" s="83"/>
      <c r="B161" s="83"/>
    </row>
    <row r="162" spans="1:2" ht="14.25" x14ac:dyDescent="0.2">
      <c r="A162" s="83"/>
      <c r="B162" s="83"/>
    </row>
    <row r="163" spans="1:2" ht="14.25" x14ac:dyDescent="0.2">
      <c r="A163" s="83"/>
      <c r="B163" s="83"/>
    </row>
    <row r="164" spans="1:2" ht="14.25" x14ac:dyDescent="0.2">
      <c r="A164" s="83"/>
      <c r="B164" s="83"/>
    </row>
    <row r="165" spans="1:2" ht="14.25" x14ac:dyDescent="0.2">
      <c r="A165" s="83"/>
      <c r="B165" s="83"/>
    </row>
    <row r="166" spans="1:2" ht="14.25" x14ac:dyDescent="0.2">
      <c r="A166" s="83"/>
      <c r="B166" s="83"/>
    </row>
    <row r="167" spans="1:2" ht="14.25" x14ac:dyDescent="0.2">
      <c r="A167" s="83"/>
      <c r="B167" s="83"/>
    </row>
    <row r="168" spans="1:2" ht="14.25" x14ac:dyDescent="0.2">
      <c r="A168" s="83"/>
      <c r="B168" s="83"/>
    </row>
    <row r="169" spans="1:2" ht="14.25" x14ac:dyDescent="0.2">
      <c r="A169" s="83"/>
      <c r="B169" s="83"/>
    </row>
    <row r="170" spans="1:2" ht="14.25" x14ac:dyDescent="0.2">
      <c r="A170" s="83"/>
      <c r="B170" s="83"/>
    </row>
    <row r="171" spans="1:2" ht="14.25" x14ac:dyDescent="0.2">
      <c r="A171" s="83"/>
      <c r="B171" s="83"/>
    </row>
    <row r="172" spans="1:2" ht="14.25" x14ac:dyDescent="0.2">
      <c r="A172" s="83"/>
      <c r="B172" s="83"/>
    </row>
    <row r="173" spans="1:2" ht="14.25" x14ac:dyDescent="0.2">
      <c r="A173" s="83"/>
      <c r="B173" s="83"/>
    </row>
    <row r="174" spans="1:2" ht="14.25" x14ac:dyDescent="0.2">
      <c r="A174" s="83"/>
      <c r="B174" s="83"/>
    </row>
    <row r="175" spans="1:2" ht="14.25" x14ac:dyDescent="0.2">
      <c r="A175" s="83"/>
      <c r="B175" s="83"/>
    </row>
    <row r="176" spans="1:2" ht="14.25" x14ac:dyDescent="0.2">
      <c r="A176" s="83"/>
      <c r="B176" s="83"/>
    </row>
    <row r="177" spans="1:2" ht="14.25" x14ac:dyDescent="0.2">
      <c r="A177" s="83"/>
      <c r="B177" s="83"/>
    </row>
    <row r="178" spans="1:2" ht="14.25" x14ac:dyDescent="0.2">
      <c r="A178" s="83"/>
      <c r="B178" s="83"/>
    </row>
    <row r="179" spans="1:2" ht="14.25" x14ac:dyDescent="0.2">
      <c r="A179" s="83"/>
      <c r="B179" s="83"/>
    </row>
    <row r="180" spans="1:2" ht="14.25" x14ac:dyDescent="0.2">
      <c r="A180" s="83"/>
      <c r="B180" s="83"/>
    </row>
    <row r="181" spans="1:2" ht="14.25" x14ac:dyDescent="0.2">
      <c r="A181" s="96"/>
      <c r="B181" s="83"/>
    </row>
    <row r="182" spans="1:2" ht="14.25" x14ac:dyDescent="0.2">
      <c r="A182" s="96"/>
      <c r="B182" s="83"/>
    </row>
    <row r="183" spans="1:2" ht="14.25" x14ac:dyDescent="0.2">
      <c r="A183" s="96"/>
      <c r="B183" s="83"/>
    </row>
    <row r="184" spans="1:2" ht="14.25" x14ac:dyDescent="0.2">
      <c r="A184" s="96"/>
      <c r="B184" s="83"/>
    </row>
    <row r="185" spans="1:2" ht="14.25" x14ac:dyDescent="0.2">
      <c r="A185" s="96"/>
      <c r="B185" s="83"/>
    </row>
    <row r="186" spans="1:2" ht="14.25" x14ac:dyDescent="0.2">
      <c r="A186" s="96"/>
      <c r="B186" s="83"/>
    </row>
    <row r="187" spans="1:2" ht="14.25" x14ac:dyDescent="0.2">
      <c r="A187" s="96"/>
      <c r="B187" s="83"/>
    </row>
    <row r="188" spans="1:2" ht="14.25" x14ac:dyDescent="0.2">
      <c r="A188" s="96"/>
      <c r="B188" s="83"/>
    </row>
    <row r="189" spans="1:2" ht="14.25" x14ac:dyDescent="0.2">
      <c r="A189" s="96"/>
      <c r="B189" s="83"/>
    </row>
    <row r="190" spans="1:2" ht="14.25" x14ac:dyDescent="0.2">
      <c r="A190" s="96"/>
      <c r="B190" s="83"/>
    </row>
    <row r="191" spans="1:2" ht="14.25" x14ac:dyDescent="0.2">
      <c r="A191" s="96"/>
      <c r="B191" s="83"/>
    </row>
    <row r="192" spans="1:2" ht="14.25" x14ac:dyDescent="0.2">
      <c r="A192" s="96"/>
      <c r="B192" s="83"/>
    </row>
    <row r="193" spans="1:2" ht="14.25" x14ac:dyDescent="0.2">
      <c r="A193" s="96"/>
      <c r="B193" s="83"/>
    </row>
    <row r="194" spans="1:2" ht="14.25" x14ac:dyDescent="0.2">
      <c r="A194" s="96"/>
      <c r="B194" s="83"/>
    </row>
    <row r="195" spans="1:2" ht="14.25" x14ac:dyDescent="0.2">
      <c r="A195" s="96"/>
      <c r="B195" s="83"/>
    </row>
    <row r="196" spans="1:2" ht="14.25" x14ac:dyDescent="0.2">
      <c r="A196" s="96"/>
      <c r="B196" s="83"/>
    </row>
    <row r="197" spans="1:2" ht="14.25" x14ac:dyDescent="0.2">
      <c r="A197" s="96"/>
      <c r="B197" s="83"/>
    </row>
    <row r="198" spans="1:2" ht="14.25" x14ac:dyDescent="0.2">
      <c r="A198" s="96"/>
      <c r="B198" s="83"/>
    </row>
    <row r="199" spans="1:2" ht="14.25" x14ac:dyDescent="0.2">
      <c r="A199" s="96"/>
      <c r="B199" s="83"/>
    </row>
    <row r="200" spans="1:2" ht="14.25" x14ac:dyDescent="0.2">
      <c r="A200" s="96"/>
      <c r="B200" s="83"/>
    </row>
    <row r="201" spans="1:2" ht="14.25" x14ac:dyDescent="0.2">
      <c r="A201" s="96"/>
      <c r="B201" s="83"/>
    </row>
    <row r="202" spans="1:2" ht="14.25" x14ac:dyDescent="0.2">
      <c r="A202" s="96"/>
      <c r="B202" s="83"/>
    </row>
    <row r="203" spans="1:2" ht="14.25" x14ac:dyDescent="0.2">
      <c r="A203" s="96"/>
      <c r="B203" s="83"/>
    </row>
    <row r="204" spans="1:2" ht="14.25" x14ac:dyDescent="0.2">
      <c r="A204" s="96"/>
      <c r="B204" s="83"/>
    </row>
    <row r="205" spans="1:2" ht="14.25" x14ac:dyDescent="0.2">
      <c r="A205" s="96"/>
      <c r="B205" s="83"/>
    </row>
    <row r="206" spans="1:2" ht="14.25" x14ac:dyDescent="0.2">
      <c r="A206" s="96"/>
      <c r="B206" s="83"/>
    </row>
    <row r="207" spans="1:2" ht="14.25" x14ac:dyDescent="0.2">
      <c r="A207" s="96"/>
      <c r="B207" s="83"/>
    </row>
    <row r="208" spans="1:2" ht="14.25" x14ac:dyDescent="0.2">
      <c r="A208" s="96"/>
      <c r="B208" s="83"/>
    </row>
    <row r="209" spans="1:2" ht="14.25" x14ac:dyDescent="0.2">
      <c r="A209" s="96"/>
      <c r="B209" s="83"/>
    </row>
    <row r="210" spans="1:2" ht="14.25" x14ac:dyDescent="0.2">
      <c r="A210" s="96"/>
      <c r="B210" s="83"/>
    </row>
    <row r="211" spans="1:2" ht="14.25" x14ac:dyDescent="0.2">
      <c r="A211" s="96"/>
      <c r="B211" s="83"/>
    </row>
    <row r="212" spans="1:2" ht="14.25" x14ac:dyDescent="0.2">
      <c r="A212" s="96"/>
      <c r="B212" s="83"/>
    </row>
    <row r="213" spans="1:2" ht="14.25" x14ac:dyDescent="0.2">
      <c r="A213" s="96"/>
      <c r="B213" s="83"/>
    </row>
    <row r="214" spans="1:2" ht="14.25" x14ac:dyDescent="0.2">
      <c r="A214" s="96"/>
      <c r="B214" s="83"/>
    </row>
    <row r="215" spans="1:2" ht="14.25" x14ac:dyDescent="0.2">
      <c r="A215" s="96"/>
      <c r="B215" s="83"/>
    </row>
    <row r="216" spans="1:2" ht="14.25" x14ac:dyDescent="0.2">
      <c r="A216" s="96"/>
      <c r="B216" s="83"/>
    </row>
    <row r="217" spans="1:2" ht="14.25" x14ac:dyDescent="0.2">
      <c r="A217" s="96"/>
      <c r="B217" s="83"/>
    </row>
    <row r="218" spans="1:2" ht="14.25" x14ac:dyDescent="0.2">
      <c r="A218" s="96"/>
      <c r="B218" s="83"/>
    </row>
    <row r="219" spans="1:2" ht="14.25" x14ac:dyDescent="0.2">
      <c r="A219" s="96"/>
      <c r="B219" s="83"/>
    </row>
    <row r="220" spans="1:2" ht="14.25" x14ac:dyDescent="0.2">
      <c r="A220" s="96"/>
      <c r="B220" s="83"/>
    </row>
    <row r="221" spans="1:2" ht="14.25" x14ac:dyDescent="0.2">
      <c r="A221" s="96"/>
      <c r="B221" s="83"/>
    </row>
    <row r="222" spans="1:2" ht="14.25" x14ac:dyDescent="0.2">
      <c r="A222" s="96"/>
      <c r="B222" s="83"/>
    </row>
    <row r="223" spans="1:2" ht="14.25" x14ac:dyDescent="0.2">
      <c r="A223" s="96"/>
      <c r="B223" s="83"/>
    </row>
    <row r="224" spans="1:2" ht="14.25" x14ac:dyDescent="0.2">
      <c r="A224" s="96"/>
      <c r="B224" s="83"/>
    </row>
    <row r="225" spans="1:2" ht="14.25" x14ac:dyDescent="0.2">
      <c r="A225" s="96"/>
      <c r="B225" s="83"/>
    </row>
    <row r="226" spans="1:2" ht="14.25" x14ac:dyDescent="0.2">
      <c r="A226" s="96"/>
      <c r="B226" s="83"/>
    </row>
    <row r="227" spans="1:2" ht="14.25" x14ac:dyDescent="0.2">
      <c r="A227" s="96"/>
      <c r="B227" s="83"/>
    </row>
    <row r="228" spans="1:2" ht="14.25" x14ac:dyDescent="0.2">
      <c r="A228" s="96"/>
      <c r="B228" s="83"/>
    </row>
    <row r="229" spans="1:2" ht="14.25" x14ac:dyDescent="0.2">
      <c r="A229" s="96"/>
      <c r="B229" s="83"/>
    </row>
    <row r="230" spans="1:2" ht="14.25" x14ac:dyDescent="0.2">
      <c r="A230" s="96"/>
      <c r="B230" s="83"/>
    </row>
    <row r="231" spans="1:2" ht="14.25" x14ac:dyDescent="0.2">
      <c r="A231" s="96"/>
      <c r="B231" s="83"/>
    </row>
    <row r="232" spans="1:2" ht="14.25" x14ac:dyDescent="0.2">
      <c r="A232" s="96"/>
      <c r="B232" s="83"/>
    </row>
    <row r="233" spans="1:2" ht="14.25" x14ac:dyDescent="0.2">
      <c r="A233" s="96"/>
      <c r="B233" s="83"/>
    </row>
    <row r="234" spans="1:2" ht="14.25" x14ac:dyDescent="0.2">
      <c r="A234" s="96"/>
      <c r="B234" s="83"/>
    </row>
    <row r="235" spans="1:2" ht="14.25" x14ac:dyDescent="0.2">
      <c r="A235" s="96"/>
      <c r="B235" s="83"/>
    </row>
    <row r="236" spans="1:2" ht="14.25" x14ac:dyDescent="0.2">
      <c r="A236" s="96"/>
      <c r="B236" s="83"/>
    </row>
    <row r="237" spans="1:2" ht="14.25" x14ac:dyDescent="0.2">
      <c r="A237" s="96"/>
      <c r="B237" s="83"/>
    </row>
    <row r="238" spans="1:2" ht="14.25" x14ac:dyDescent="0.2">
      <c r="A238" s="96"/>
      <c r="B238" s="83"/>
    </row>
    <row r="239" spans="1:2" ht="14.25" x14ac:dyDescent="0.2">
      <c r="A239" s="96"/>
      <c r="B239" s="83"/>
    </row>
    <row r="240" spans="1:2" ht="14.25" x14ac:dyDescent="0.2">
      <c r="A240" s="96"/>
      <c r="B240" s="83"/>
    </row>
    <row r="241" spans="1:2" ht="14.25" x14ac:dyDescent="0.2">
      <c r="A241" s="96"/>
      <c r="B241" s="83"/>
    </row>
    <row r="242" spans="1:2" ht="14.25" x14ac:dyDescent="0.2">
      <c r="A242" s="96"/>
      <c r="B242" s="83"/>
    </row>
    <row r="243" spans="1:2" ht="14.25" x14ac:dyDescent="0.2">
      <c r="A243" s="96"/>
      <c r="B243" s="83"/>
    </row>
    <row r="244" spans="1:2" ht="14.25" x14ac:dyDescent="0.2">
      <c r="A244" s="96"/>
      <c r="B244" s="83"/>
    </row>
    <row r="245" spans="1:2" ht="14.25" x14ac:dyDescent="0.2">
      <c r="A245" s="96"/>
      <c r="B245" s="83"/>
    </row>
    <row r="246" spans="1:2" ht="14.25" x14ac:dyDescent="0.2">
      <c r="A246" s="96"/>
      <c r="B246" s="83"/>
    </row>
    <row r="247" spans="1:2" ht="14.25" x14ac:dyDescent="0.2">
      <c r="A247" s="96"/>
      <c r="B247" s="83"/>
    </row>
    <row r="248" spans="1:2" ht="14.25" x14ac:dyDescent="0.2">
      <c r="A248" s="96"/>
      <c r="B248" s="83"/>
    </row>
    <row r="249" spans="1:2" ht="14.25" x14ac:dyDescent="0.2">
      <c r="A249" s="96"/>
      <c r="B249" s="83"/>
    </row>
    <row r="250" spans="1:2" ht="14.25" x14ac:dyDescent="0.2">
      <c r="A250" s="96"/>
      <c r="B250" s="83"/>
    </row>
    <row r="251" spans="1:2" ht="14.25" x14ac:dyDescent="0.2">
      <c r="A251" s="96"/>
      <c r="B251" s="83"/>
    </row>
    <row r="252" spans="1:2" ht="14.25" x14ac:dyDescent="0.2">
      <c r="A252" s="96"/>
      <c r="B252" s="83"/>
    </row>
    <row r="253" spans="1:2" ht="14.25" x14ac:dyDescent="0.2">
      <c r="A253" s="96"/>
      <c r="B253" s="83"/>
    </row>
    <row r="254" spans="1:2" ht="14.25" x14ac:dyDescent="0.2">
      <c r="A254" s="96"/>
      <c r="B254" s="83"/>
    </row>
    <row r="255" spans="1:2" ht="14.25" x14ac:dyDescent="0.2">
      <c r="A255" s="96"/>
      <c r="B255" s="83"/>
    </row>
    <row r="256" spans="1:2" ht="14.25" x14ac:dyDescent="0.2">
      <c r="A256" s="96"/>
      <c r="B256" s="83"/>
    </row>
    <row r="257" spans="1:2" ht="14.25" x14ac:dyDescent="0.2">
      <c r="A257" s="96"/>
      <c r="B257" s="83"/>
    </row>
    <row r="258" spans="1:2" ht="14.25" x14ac:dyDescent="0.2">
      <c r="A258" s="96"/>
      <c r="B258" s="83"/>
    </row>
    <row r="259" spans="1:2" ht="14.25" x14ac:dyDescent="0.2">
      <c r="A259" s="96"/>
      <c r="B259" s="83"/>
    </row>
    <row r="260" spans="1:2" ht="14.25" x14ac:dyDescent="0.2">
      <c r="A260" s="96"/>
      <c r="B260" s="83"/>
    </row>
    <row r="261" spans="1:2" ht="14.25" x14ac:dyDescent="0.2">
      <c r="A261" s="96"/>
      <c r="B261" s="83"/>
    </row>
    <row r="262" spans="1:2" ht="14.25" x14ac:dyDescent="0.2">
      <c r="A262" s="96"/>
      <c r="B262" s="83"/>
    </row>
    <row r="263" spans="1:2" ht="14.25" x14ac:dyDescent="0.2">
      <c r="A263" s="96"/>
      <c r="B263" s="83"/>
    </row>
    <row r="264" spans="1:2" ht="14.25" x14ac:dyDescent="0.2">
      <c r="A264" s="96"/>
      <c r="B264" s="83"/>
    </row>
    <row r="265" spans="1:2" ht="14.25" x14ac:dyDescent="0.2">
      <c r="A265" s="96"/>
      <c r="B265" s="83"/>
    </row>
    <row r="266" spans="1:2" ht="14.25" x14ac:dyDescent="0.2">
      <c r="A266" s="96"/>
      <c r="B266" s="83"/>
    </row>
    <row r="267" spans="1:2" ht="14.25" x14ac:dyDescent="0.2">
      <c r="A267" s="96"/>
      <c r="B267" s="83"/>
    </row>
    <row r="268" spans="1:2" ht="14.25" x14ac:dyDescent="0.2">
      <c r="A268" s="96"/>
      <c r="B268" s="83"/>
    </row>
    <row r="269" spans="1:2" ht="14.25" x14ac:dyDescent="0.2">
      <c r="A269" s="96"/>
      <c r="B269" s="83"/>
    </row>
    <row r="270" spans="1:2" ht="14.25" x14ac:dyDescent="0.2">
      <c r="A270" s="96"/>
      <c r="B270" s="83"/>
    </row>
    <row r="271" spans="1:2" ht="14.25" x14ac:dyDescent="0.2">
      <c r="A271" s="96"/>
      <c r="B271" s="83"/>
    </row>
    <row r="272" spans="1:2" ht="14.25" x14ac:dyDescent="0.2">
      <c r="A272" s="96"/>
      <c r="B272" s="83"/>
    </row>
    <row r="273" spans="1:2" ht="14.25" x14ac:dyDescent="0.2">
      <c r="A273" s="96"/>
      <c r="B273" s="83"/>
    </row>
    <row r="274" spans="1:2" ht="14.25" x14ac:dyDescent="0.2">
      <c r="A274" s="96"/>
      <c r="B274" s="83"/>
    </row>
    <row r="275" spans="1:2" ht="14.25" x14ac:dyDescent="0.2">
      <c r="A275" s="96"/>
      <c r="B275" s="83"/>
    </row>
    <row r="276" spans="1:2" ht="14.25" x14ac:dyDescent="0.2">
      <c r="A276" s="96"/>
      <c r="B276" s="83"/>
    </row>
    <row r="277" spans="1:2" ht="14.25" x14ac:dyDescent="0.2">
      <c r="A277" s="96"/>
      <c r="B277" s="83"/>
    </row>
    <row r="278" spans="1:2" ht="14.25" x14ac:dyDescent="0.2">
      <c r="A278" s="96"/>
      <c r="B278" s="83"/>
    </row>
    <row r="279" spans="1:2" ht="14.25" x14ac:dyDescent="0.2">
      <c r="A279" s="96"/>
      <c r="B279" s="83"/>
    </row>
    <row r="280" spans="1:2" ht="14.25" x14ac:dyDescent="0.2">
      <c r="A280" s="96"/>
      <c r="B280" s="83"/>
    </row>
    <row r="281" spans="1:2" ht="14.25" x14ac:dyDescent="0.2">
      <c r="A281" s="96"/>
      <c r="B281" s="83"/>
    </row>
    <row r="282" spans="1:2" ht="14.25" x14ac:dyDescent="0.2">
      <c r="A282" s="96"/>
      <c r="B282" s="83"/>
    </row>
    <row r="283" spans="1:2" ht="14.25" x14ac:dyDescent="0.2">
      <c r="A283" s="96"/>
      <c r="B283" s="83"/>
    </row>
    <row r="284" spans="1:2" ht="14.25" x14ac:dyDescent="0.2">
      <c r="A284" s="96"/>
      <c r="B284" s="83"/>
    </row>
    <row r="285" spans="1:2" ht="14.25" x14ac:dyDescent="0.2">
      <c r="A285" s="96"/>
      <c r="B285" s="83"/>
    </row>
    <row r="286" spans="1:2" ht="14.25" x14ac:dyDescent="0.2">
      <c r="A286" s="96"/>
      <c r="B286" s="83"/>
    </row>
    <row r="287" spans="1:2" ht="14.25" x14ac:dyDescent="0.2">
      <c r="A287" s="96"/>
      <c r="B287" s="83"/>
    </row>
    <row r="288" spans="1:2" ht="14.25" x14ac:dyDescent="0.2">
      <c r="A288" s="96"/>
      <c r="B288" s="83"/>
    </row>
    <row r="289" spans="1:2" ht="14.25" x14ac:dyDescent="0.2">
      <c r="A289" s="96"/>
      <c r="B289" s="83"/>
    </row>
    <row r="290" spans="1:2" ht="14.25" x14ac:dyDescent="0.2">
      <c r="A290" s="96"/>
      <c r="B290" s="83"/>
    </row>
    <row r="291" spans="1:2" ht="14.25" x14ac:dyDescent="0.2">
      <c r="A291" s="96"/>
      <c r="B291" s="83"/>
    </row>
    <row r="292" spans="1:2" ht="14.25" x14ac:dyDescent="0.2">
      <c r="A292" s="96"/>
      <c r="B292" s="83"/>
    </row>
    <row r="293" spans="1:2" ht="14.25" x14ac:dyDescent="0.2">
      <c r="A293" s="96"/>
      <c r="B293" s="83"/>
    </row>
    <row r="294" spans="1:2" ht="14.25" x14ac:dyDescent="0.2">
      <c r="A294" s="96"/>
      <c r="B294" s="83"/>
    </row>
    <row r="295" spans="1:2" ht="14.25" x14ac:dyDescent="0.2">
      <c r="A295" s="96"/>
      <c r="B295" s="83"/>
    </row>
    <row r="296" spans="1:2" ht="14.25" x14ac:dyDescent="0.2">
      <c r="A296" s="96"/>
      <c r="B296" s="83"/>
    </row>
    <row r="297" spans="1:2" ht="14.25" x14ac:dyDescent="0.2">
      <c r="A297" s="96"/>
      <c r="B297" s="83"/>
    </row>
    <row r="298" spans="1:2" ht="14.25" x14ac:dyDescent="0.2">
      <c r="A298" s="96"/>
      <c r="B298" s="83"/>
    </row>
    <row r="299" spans="1:2" ht="14.25" x14ac:dyDescent="0.2">
      <c r="A299" s="96"/>
      <c r="B299" s="83"/>
    </row>
    <row r="300" spans="1:2" ht="14.25" x14ac:dyDescent="0.2">
      <c r="A300" s="96"/>
      <c r="B300" s="83"/>
    </row>
    <row r="301" spans="1:2" ht="14.25" x14ac:dyDescent="0.2">
      <c r="A301" s="96"/>
      <c r="B301" s="83"/>
    </row>
    <row r="302" spans="1:2" ht="14.25" x14ac:dyDescent="0.2">
      <c r="A302" s="96"/>
      <c r="B302" s="83"/>
    </row>
    <row r="303" spans="1:2" ht="14.25" x14ac:dyDescent="0.2">
      <c r="A303" s="96"/>
      <c r="B303" s="83"/>
    </row>
    <row r="304" spans="1:2" ht="14.25" x14ac:dyDescent="0.2">
      <c r="A304" s="96"/>
      <c r="B304" s="83"/>
    </row>
    <row r="305" spans="1:2" ht="14.25" x14ac:dyDescent="0.2">
      <c r="A305" s="96"/>
      <c r="B305" s="83"/>
    </row>
    <row r="306" spans="1:2" ht="14.25" x14ac:dyDescent="0.2">
      <c r="A306" s="96"/>
      <c r="B306" s="83"/>
    </row>
    <row r="307" spans="1:2" ht="14.25" x14ac:dyDescent="0.2">
      <c r="A307" s="96"/>
      <c r="B307" s="83"/>
    </row>
    <row r="308" spans="1:2" ht="14.25" x14ac:dyDescent="0.2">
      <c r="A308" s="96"/>
      <c r="B308" s="83"/>
    </row>
    <row r="309" spans="1:2" ht="14.25" x14ac:dyDescent="0.2">
      <c r="A309" s="96"/>
      <c r="B309" s="83"/>
    </row>
    <row r="310" spans="1:2" ht="14.25" x14ac:dyDescent="0.2">
      <c r="A310" s="96"/>
      <c r="B310" s="83"/>
    </row>
    <row r="311" spans="1:2" ht="14.25" x14ac:dyDescent="0.2">
      <c r="A311" s="96"/>
      <c r="B311" s="83"/>
    </row>
    <row r="312" spans="1:2" ht="14.25" x14ac:dyDescent="0.2">
      <c r="A312" s="96"/>
      <c r="B312" s="83"/>
    </row>
    <row r="313" spans="1:2" ht="14.25" x14ac:dyDescent="0.2">
      <c r="A313" s="96"/>
      <c r="B313" s="83"/>
    </row>
    <row r="314" spans="1:2" ht="14.25" x14ac:dyDescent="0.2">
      <c r="A314" s="96"/>
      <c r="B314" s="83"/>
    </row>
    <row r="315" spans="1:2" ht="14.25" x14ac:dyDescent="0.2">
      <c r="A315" s="96"/>
      <c r="B315" s="83"/>
    </row>
    <row r="316" spans="1:2" ht="14.25" x14ac:dyDescent="0.2">
      <c r="A316" s="96"/>
      <c r="B316" s="83"/>
    </row>
    <row r="317" spans="1:2" ht="14.25" x14ac:dyDescent="0.2">
      <c r="A317" s="96"/>
      <c r="B317" s="83"/>
    </row>
    <row r="318" spans="1:2" ht="14.25" x14ac:dyDescent="0.2">
      <c r="A318" s="96"/>
      <c r="B318" s="83"/>
    </row>
    <row r="319" spans="1:2" ht="14.25" x14ac:dyDescent="0.2">
      <c r="A319" s="96"/>
      <c r="B319" s="83"/>
    </row>
    <row r="320" spans="1:2" ht="14.25" x14ac:dyDescent="0.2">
      <c r="A320" s="96"/>
      <c r="B320" s="83"/>
    </row>
    <row r="321" spans="1:2" ht="14.25" x14ac:dyDescent="0.2">
      <c r="A321" s="96"/>
      <c r="B321" s="83"/>
    </row>
    <row r="322" spans="1:2" ht="14.25" x14ac:dyDescent="0.2">
      <c r="A322" s="96"/>
      <c r="B322" s="83"/>
    </row>
    <row r="323" spans="1:2" ht="14.25" x14ac:dyDescent="0.2">
      <c r="A323" s="96"/>
      <c r="B323" s="83"/>
    </row>
    <row r="324" spans="1:2" ht="14.25" x14ac:dyDescent="0.2">
      <c r="A324" s="96"/>
      <c r="B324" s="83"/>
    </row>
    <row r="325" spans="1:2" ht="14.25" x14ac:dyDescent="0.2">
      <c r="A325" s="96"/>
      <c r="B325" s="83"/>
    </row>
    <row r="326" spans="1:2" ht="14.25" x14ac:dyDescent="0.2">
      <c r="A326" s="96"/>
      <c r="B326" s="83"/>
    </row>
    <row r="327" spans="1:2" ht="14.25" x14ac:dyDescent="0.2">
      <c r="A327" s="96"/>
      <c r="B327" s="83"/>
    </row>
    <row r="328" spans="1:2" ht="14.25" x14ac:dyDescent="0.2">
      <c r="A328" s="96"/>
      <c r="B328" s="83"/>
    </row>
    <row r="329" spans="1:2" ht="14.25" x14ac:dyDescent="0.2">
      <c r="A329" s="96"/>
      <c r="B329" s="83"/>
    </row>
    <row r="330" spans="1:2" ht="14.25" x14ac:dyDescent="0.2">
      <c r="A330" s="96"/>
      <c r="B330" s="83"/>
    </row>
    <row r="331" spans="1:2" ht="14.25" x14ac:dyDescent="0.2">
      <c r="A331" s="96"/>
      <c r="B331" s="83"/>
    </row>
    <row r="332" spans="1:2" ht="14.25" x14ac:dyDescent="0.2">
      <c r="A332" s="96"/>
      <c r="B332" s="83"/>
    </row>
    <row r="333" spans="1:2" ht="14.25" x14ac:dyDescent="0.2">
      <c r="A333" s="96"/>
      <c r="B333" s="83"/>
    </row>
    <row r="334" spans="1:2" ht="14.25" x14ac:dyDescent="0.2">
      <c r="A334" s="96"/>
      <c r="B334" s="83"/>
    </row>
    <row r="335" spans="1:2" ht="14.25" x14ac:dyDescent="0.2">
      <c r="A335" s="96"/>
      <c r="B335" s="83"/>
    </row>
    <row r="336" spans="1:2" ht="14.25" x14ac:dyDescent="0.2">
      <c r="A336" s="96"/>
      <c r="B336" s="83"/>
    </row>
    <row r="337" spans="1:2" ht="14.25" x14ac:dyDescent="0.2">
      <c r="A337" s="96"/>
      <c r="B337" s="83"/>
    </row>
    <row r="338" spans="1:2" ht="14.25" x14ac:dyDescent="0.2">
      <c r="A338" s="96"/>
      <c r="B338" s="83"/>
    </row>
    <row r="339" spans="1:2" ht="14.25" x14ac:dyDescent="0.2">
      <c r="A339" s="96"/>
      <c r="B339" s="83"/>
    </row>
    <row r="340" spans="1:2" ht="14.25" x14ac:dyDescent="0.2">
      <c r="A340" s="96"/>
      <c r="B340" s="83"/>
    </row>
    <row r="341" spans="1:2" ht="14.25" x14ac:dyDescent="0.2">
      <c r="A341" s="96"/>
      <c r="B341" s="83"/>
    </row>
    <row r="342" spans="1:2" ht="14.25" x14ac:dyDescent="0.2">
      <c r="A342" s="96"/>
      <c r="B342" s="83"/>
    </row>
    <row r="343" spans="1:2" ht="14.25" x14ac:dyDescent="0.2">
      <c r="A343" s="96"/>
      <c r="B343" s="83"/>
    </row>
    <row r="344" spans="1:2" ht="14.25" x14ac:dyDescent="0.2">
      <c r="A344" s="96"/>
      <c r="B344" s="83"/>
    </row>
    <row r="345" spans="1:2" ht="14.25" x14ac:dyDescent="0.2">
      <c r="A345" s="96"/>
      <c r="B345" s="83"/>
    </row>
    <row r="346" spans="1:2" ht="14.25" x14ac:dyDescent="0.2">
      <c r="A346" s="96"/>
      <c r="B346" s="83"/>
    </row>
    <row r="347" spans="1:2" ht="14.25" x14ac:dyDescent="0.2">
      <c r="A347" s="96"/>
      <c r="B347" s="83"/>
    </row>
    <row r="348" spans="1:2" ht="14.25" x14ac:dyDescent="0.2">
      <c r="A348" s="96"/>
      <c r="B348" s="83"/>
    </row>
    <row r="349" spans="1:2" ht="14.25" x14ac:dyDescent="0.2">
      <c r="A349" s="96"/>
      <c r="B349" s="83"/>
    </row>
    <row r="350" spans="1:2" ht="14.25" x14ac:dyDescent="0.2">
      <c r="A350" s="96"/>
      <c r="B350" s="83"/>
    </row>
    <row r="351" spans="1:2" ht="14.25" x14ac:dyDescent="0.2">
      <c r="A351" s="96"/>
      <c r="B351" s="83"/>
    </row>
    <row r="352" spans="1:2" ht="14.25" x14ac:dyDescent="0.2">
      <c r="A352" s="96"/>
      <c r="B352" s="83"/>
    </row>
    <row r="353" spans="1:2" ht="14.25" x14ac:dyDescent="0.2">
      <c r="A353" s="96"/>
      <c r="B353" s="83"/>
    </row>
    <row r="354" spans="1:2" ht="14.25" x14ac:dyDescent="0.2">
      <c r="A354" s="96"/>
      <c r="B354" s="83"/>
    </row>
    <row r="355" spans="1:2" ht="14.25" x14ac:dyDescent="0.2">
      <c r="A355" s="96"/>
      <c r="B355" s="83"/>
    </row>
    <row r="356" spans="1:2" ht="14.25" x14ac:dyDescent="0.2">
      <c r="A356" s="96"/>
      <c r="B356" s="83"/>
    </row>
    <row r="357" spans="1:2" ht="14.25" x14ac:dyDescent="0.2">
      <c r="A357" s="96"/>
      <c r="B357" s="83"/>
    </row>
    <row r="358" spans="1:2" ht="14.25" x14ac:dyDescent="0.2">
      <c r="A358" s="96"/>
      <c r="B358" s="83"/>
    </row>
    <row r="359" spans="1:2" ht="14.25" x14ac:dyDescent="0.2">
      <c r="A359" s="96"/>
      <c r="B359" s="83"/>
    </row>
    <row r="360" spans="1:2" ht="14.25" x14ac:dyDescent="0.2">
      <c r="A360" s="96"/>
      <c r="B360" s="83"/>
    </row>
    <row r="361" spans="1:2" ht="14.25" x14ac:dyDescent="0.2">
      <c r="A361" s="96"/>
      <c r="B361" s="83"/>
    </row>
    <row r="362" spans="1:2" ht="14.25" x14ac:dyDescent="0.2">
      <c r="A362" s="96"/>
      <c r="B362" s="83"/>
    </row>
    <row r="363" spans="1:2" ht="14.25" x14ac:dyDescent="0.2">
      <c r="A363" s="96"/>
      <c r="B363" s="83"/>
    </row>
    <row r="364" spans="1:2" ht="14.25" x14ac:dyDescent="0.2">
      <c r="A364" s="96"/>
      <c r="B364" s="83"/>
    </row>
    <row r="365" spans="1:2" ht="14.25" x14ac:dyDescent="0.2">
      <c r="A365" s="96"/>
      <c r="B365" s="83"/>
    </row>
    <row r="366" spans="1:2" ht="14.25" x14ac:dyDescent="0.2">
      <c r="A366" s="96"/>
      <c r="B366" s="83"/>
    </row>
    <row r="367" spans="1:2" ht="14.25" x14ac:dyDescent="0.2">
      <c r="A367" s="96"/>
      <c r="B367" s="83"/>
    </row>
    <row r="368" spans="1:2" ht="14.25" x14ac:dyDescent="0.2">
      <c r="A368" s="96"/>
      <c r="B368" s="83"/>
    </row>
    <row r="369" spans="1:2" ht="14.25" x14ac:dyDescent="0.2">
      <c r="A369" s="96"/>
      <c r="B369" s="83"/>
    </row>
    <row r="370" spans="1:2" ht="14.25" x14ac:dyDescent="0.2">
      <c r="A370" s="96"/>
      <c r="B370" s="83"/>
    </row>
    <row r="371" spans="1:2" ht="14.25" x14ac:dyDescent="0.2">
      <c r="A371" s="96"/>
      <c r="B371" s="83"/>
    </row>
    <row r="372" spans="1:2" ht="14.25" x14ac:dyDescent="0.2">
      <c r="A372" s="96"/>
      <c r="B372" s="83"/>
    </row>
    <row r="373" spans="1:2" ht="14.25" x14ac:dyDescent="0.2">
      <c r="A373" s="96"/>
      <c r="B373" s="83"/>
    </row>
    <row r="374" spans="1:2" ht="14.25" x14ac:dyDescent="0.2">
      <c r="A374" s="96"/>
      <c r="B374" s="83"/>
    </row>
    <row r="375" spans="1:2" ht="14.25" x14ac:dyDescent="0.2">
      <c r="A375" s="96"/>
      <c r="B375" s="83"/>
    </row>
    <row r="376" spans="1:2" ht="14.25" x14ac:dyDescent="0.2">
      <c r="A376" s="96"/>
      <c r="B376" s="83"/>
    </row>
    <row r="377" spans="1:2" ht="14.25" x14ac:dyDescent="0.2">
      <c r="A377" s="96"/>
      <c r="B377" s="83"/>
    </row>
    <row r="378" spans="1:2" ht="14.25" x14ac:dyDescent="0.2">
      <c r="A378" s="96"/>
      <c r="B378" s="83"/>
    </row>
    <row r="379" spans="1:2" ht="14.25" x14ac:dyDescent="0.2">
      <c r="A379" s="96"/>
      <c r="B379" s="83"/>
    </row>
    <row r="380" spans="1:2" ht="14.25" x14ac:dyDescent="0.2">
      <c r="A380" s="96"/>
      <c r="B380" s="83"/>
    </row>
    <row r="381" spans="1:2" ht="14.25" x14ac:dyDescent="0.2">
      <c r="A381" s="96"/>
      <c r="B381" s="83"/>
    </row>
    <row r="382" spans="1:2" ht="14.25" x14ac:dyDescent="0.2">
      <c r="A382" s="96"/>
      <c r="B382" s="83"/>
    </row>
    <row r="383" spans="1:2" ht="14.25" x14ac:dyDescent="0.2">
      <c r="A383" s="96"/>
      <c r="B383" s="83"/>
    </row>
    <row r="384" spans="1:2" ht="14.25" x14ac:dyDescent="0.2">
      <c r="A384" s="96"/>
      <c r="B384" s="83"/>
    </row>
    <row r="385" spans="1:2" ht="14.25" x14ac:dyDescent="0.2">
      <c r="A385" s="96"/>
      <c r="B385" s="83"/>
    </row>
    <row r="386" spans="1:2" ht="14.25" x14ac:dyDescent="0.2">
      <c r="A386" s="96"/>
      <c r="B386" s="83"/>
    </row>
    <row r="387" spans="1:2" ht="14.25" x14ac:dyDescent="0.2">
      <c r="A387" s="96"/>
      <c r="B387" s="83"/>
    </row>
    <row r="388" spans="1:2" ht="14.25" x14ac:dyDescent="0.2">
      <c r="A388" s="96"/>
      <c r="B388" s="83"/>
    </row>
    <row r="389" spans="1:2" ht="14.25" x14ac:dyDescent="0.2">
      <c r="A389" s="96"/>
      <c r="B389" s="83"/>
    </row>
    <row r="390" spans="1:2" ht="14.25" x14ac:dyDescent="0.2">
      <c r="A390" s="96"/>
      <c r="B390" s="83"/>
    </row>
    <row r="391" spans="1:2" ht="14.25" x14ac:dyDescent="0.2">
      <c r="A391" s="96"/>
      <c r="B391" s="83"/>
    </row>
    <row r="392" spans="1:2" ht="14.25" x14ac:dyDescent="0.2">
      <c r="A392" s="96"/>
      <c r="B392" s="83"/>
    </row>
    <row r="393" spans="1:2" ht="14.25" x14ac:dyDescent="0.2">
      <c r="A393" s="96"/>
      <c r="B393" s="83"/>
    </row>
    <row r="394" spans="1:2" ht="14.25" x14ac:dyDescent="0.2">
      <c r="A394" s="96"/>
      <c r="B394" s="83"/>
    </row>
    <row r="395" spans="1:2" ht="14.25" x14ac:dyDescent="0.2">
      <c r="A395" s="96"/>
      <c r="B395" s="83"/>
    </row>
    <row r="396" spans="1:2" ht="14.25" x14ac:dyDescent="0.2">
      <c r="A396" s="96"/>
      <c r="B396" s="83"/>
    </row>
    <row r="397" spans="1:2" ht="14.25" x14ac:dyDescent="0.2">
      <c r="A397" s="96"/>
      <c r="B397" s="83"/>
    </row>
    <row r="398" spans="1:2" ht="14.25" x14ac:dyDescent="0.2">
      <c r="A398" s="96"/>
      <c r="B398" s="83"/>
    </row>
    <row r="399" spans="1:2" ht="14.25" x14ac:dyDescent="0.2">
      <c r="A399" s="96"/>
      <c r="B399" s="83"/>
    </row>
    <row r="400" spans="1:2" ht="14.25" x14ac:dyDescent="0.2">
      <c r="A400" s="96"/>
      <c r="B400" s="83"/>
    </row>
    <row r="401" spans="1:2" ht="14.25" x14ac:dyDescent="0.2">
      <c r="A401" s="96"/>
      <c r="B401" s="83"/>
    </row>
    <row r="402" spans="1:2" ht="14.25" x14ac:dyDescent="0.2">
      <c r="A402" s="96"/>
      <c r="B402" s="83"/>
    </row>
    <row r="403" spans="1:2" ht="14.25" x14ac:dyDescent="0.2">
      <c r="A403" s="96"/>
      <c r="B403" s="83"/>
    </row>
    <row r="404" spans="1:2" ht="14.25" x14ac:dyDescent="0.2">
      <c r="A404" s="96"/>
      <c r="B404" s="83"/>
    </row>
    <row r="405" spans="1:2" ht="14.25" x14ac:dyDescent="0.2">
      <c r="A405" s="96"/>
      <c r="B405" s="83"/>
    </row>
    <row r="406" spans="1:2" ht="14.25" x14ac:dyDescent="0.2">
      <c r="A406" s="96"/>
      <c r="B406" s="83"/>
    </row>
    <row r="407" spans="1:2" ht="14.25" x14ac:dyDescent="0.2">
      <c r="A407" s="96"/>
      <c r="B407" s="83"/>
    </row>
    <row r="408" spans="1:2" ht="14.25" x14ac:dyDescent="0.2">
      <c r="A408" s="96"/>
      <c r="B408" s="83"/>
    </row>
    <row r="409" spans="1:2" ht="14.25" x14ac:dyDescent="0.2">
      <c r="A409" s="96"/>
      <c r="B409" s="83"/>
    </row>
    <row r="410" spans="1:2" ht="14.25" x14ac:dyDescent="0.2">
      <c r="A410" s="96"/>
      <c r="B410" s="83"/>
    </row>
    <row r="411" spans="1:2" ht="14.25" x14ac:dyDescent="0.2">
      <c r="A411" s="96"/>
      <c r="B411" s="83"/>
    </row>
    <row r="412" spans="1:2" ht="14.25" x14ac:dyDescent="0.2">
      <c r="A412" s="96"/>
      <c r="B412" s="83"/>
    </row>
    <row r="413" spans="1:2" ht="14.25" x14ac:dyDescent="0.2">
      <c r="A413" s="96"/>
      <c r="B413" s="83"/>
    </row>
    <row r="414" spans="1:2" ht="14.25" x14ac:dyDescent="0.2">
      <c r="A414" s="96"/>
      <c r="B414" s="83"/>
    </row>
    <row r="415" spans="1:2" ht="14.25" x14ac:dyDescent="0.2">
      <c r="A415" s="96"/>
      <c r="B415" s="83"/>
    </row>
    <row r="416" spans="1:2" ht="14.25" x14ac:dyDescent="0.2">
      <c r="A416" s="96"/>
      <c r="B416" s="83"/>
    </row>
    <row r="417" spans="1:2" ht="14.25" x14ac:dyDescent="0.2">
      <c r="A417" s="96"/>
      <c r="B417" s="83"/>
    </row>
    <row r="418" spans="1:2" ht="14.25" x14ac:dyDescent="0.2">
      <c r="A418" s="96"/>
      <c r="B418" s="83"/>
    </row>
    <row r="419" spans="1:2" ht="14.25" x14ac:dyDescent="0.2">
      <c r="A419" s="96"/>
      <c r="B419" s="83"/>
    </row>
    <row r="420" spans="1:2" ht="14.25" x14ac:dyDescent="0.2">
      <c r="A420" s="96"/>
      <c r="B420" s="83"/>
    </row>
    <row r="421" spans="1:2" ht="14.25" x14ac:dyDescent="0.2">
      <c r="A421" s="96"/>
      <c r="B421" s="83"/>
    </row>
    <row r="422" spans="1:2" ht="14.25" x14ac:dyDescent="0.2">
      <c r="A422" s="96"/>
      <c r="B422" s="83"/>
    </row>
    <row r="423" spans="1:2" ht="14.25" x14ac:dyDescent="0.2">
      <c r="A423" s="96"/>
      <c r="B423" s="83"/>
    </row>
    <row r="424" spans="1:2" ht="14.25" x14ac:dyDescent="0.2">
      <c r="A424" s="96"/>
      <c r="B424" s="83"/>
    </row>
    <row r="425" spans="1:2" ht="14.25" x14ac:dyDescent="0.2">
      <c r="A425" s="96"/>
      <c r="B425" s="83"/>
    </row>
    <row r="426" spans="1:2" ht="14.25" x14ac:dyDescent="0.2">
      <c r="A426" s="96"/>
      <c r="B426" s="83"/>
    </row>
    <row r="427" spans="1:2" ht="14.25" x14ac:dyDescent="0.2">
      <c r="A427" s="96"/>
      <c r="B427" s="83"/>
    </row>
    <row r="428" spans="1:2" ht="14.25" x14ac:dyDescent="0.2">
      <c r="A428" s="96"/>
      <c r="B428" s="83"/>
    </row>
    <row r="429" spans="1:2" ht="14.25" x14ac:dyDescent="0.2">
      <c r="A429" s="96"/>
      <c r="B429" s="83"/>
    </row>
    <row r="430" spans="1:2" ht="14.25" x14ac:dyDescent="0.2">
      <c r="A430" s="96"/>
      <c r="B430" s="83"/>
    </row>
    <row r="431" spans="1:2" ht="14.25" x14ac:dyDescent="0.2">
      <c r="A431" s="96"/>
      <c r="B431" s="83"/>
    </row>
    <row r="432" spans="1:2" ht="14.25" x14ac:dyDescent="0.2">
      <c r="A432" s="96"/>
      <c r="B432" s="83"/>
    </row>
    <row r="433" spans="1:2" ht="14.25" x14ac:dyDescent="0.2">
      <c r="A433" s="96"/>
      <c r="B433" s="83"/>
    </row>
    <row r="434" spans="1:2" ht="14.25" x14ac:dyDescent="0.2">
      <c r="A434" s="96"/>
      <c r="B434" s="83"/>
    </row>
    <row r="435" spans="1:2" ht="14.25" x14ac:dyDescent="0.2">
      <c r="A435" s="96"/>
      <c r="B435" s="83"/>
    </row>
    <row r="436" spans="1:2" ht="14.25" x14ac:dyDescent="0.2">
      <c r="A436" s="96"/>
      <c r="B436" s="83"/>
    </row>
    <row r="437" spans="1:2" ht="14.25" x14ac:dyDescent="0.2">
      <c r="A437" s="96"/>
      <c r="B437" s="83"/>
    </row>
    <row r="438" spans="1:2" ht="14.25" x14ac:dyDescent="0.2">
      <c r="A438" s="96"/>
      <c r="B438" s="83"/>
    </row>
    <row r="439" spans="1:2" ht="14.25" x14ac:dyDescent="0.2">
      <c r="A439" s="96"/>
      <c r="B439" s="83"/>
    </row>
    <row r="440" spans="1:2" ht="14.25" x14ac:dyDescent="0.2">
      <c r="A440" s="96"/>
      <c r="B440" s="83"/>
    </row>
    <row r="441" spans="1:2" ht="14.25" x14ac:dyDescent="0.2">
      <c r="A441" s="96"/>
      <c r="B441" s="83"/>
    </row>
    <row r="442" spans="1:2" ht="14.25" x14ac:dyDescent="0.2">
      <c r="A442" s="96"/>
      <c r="B442" s="83"/>
    </row>
    <row r="443" spans="1:2" ht="14.25" x14ac:dyDescent="0.2">
      <c r="A443" s="96"/>
      <c r="B443" s="83"/>
    </row>
    <row r="444" spans="1:2" ht="14.25" x14ac:dyDescent="0.2">
      <c r="A444" s="96"/>
      <c r="B444" s="83"/>
    </row>
    <row r="445" spans="1:2" ht="14.25" x14ac:dyDescent="0.2">
      <c r="A445" s="96"/>
      <c r="B445" s="83"/>
    </row>
    <row r="446" spans="1:2" ht="14.25" x14ac:dyDescent="0.2">
      <c r="A446" s="96"/>
      <c r="B446" s="83"/>
    </row>
    <row r="447" spans="1:2" ht="14.25" x14ac:dyDescent="0.2">
      <c r="A447" s="96"/>
      <c r="B447" s="83"/>
    </row>
    <row r="448" spans="1:2" ht="14.25" x14ac:dyDescent="0.2">
      <c r="A448" s="96"/>
      <c r="B448" s="83"/>
    </row>
    <row r="449" spans="1:2" ht="14.25" x14ac:dyDescent="0.2">
      <c r="A449" s="96"/>
      <c r="B449" s="83"/>
    </row>
    <row r="450" spans="1:2" ht="14.25" x14ac:dyDescent="0.2">
      <c r="A450" s="96"/>
      <c r="B450" s="83"/>
    </row>
    <row r="451" spans="1:2" ht="14.25" x14ac:dyDescent="0.2">
      <c r="A451" s="96"/>
      <c r="B451" s="83"/>
    </row>
    <row r="452" spans="1:2" ht="14.25" x14ac:dyDescent="0.2">
      <c r="A452" s="96"/>
      <c r="B452" s="83"/>
    </row>
    <row r="453" spans="1:2" ht="14.25" x14ac:dyDescent="0.2">
      <c r="A453" s="96"/>
      <c r="B453" s="83"/>
    </row>
    <row r="454" spans="1:2" ht="14.25" x14ac:dyDescent="0.2">
      <c r="A454" s="96"/>
      <c r="B454" s="83"/>
    </row>
    <row r="455" spans="1:2" ht="14.25" x14ac:dyDescent="0.2">
      <c r="A455" s="96"/>
      <c r="B455" s="83"/>
    </row>
    <row r="456" spans="1:2" ht="14.25" x14ac:dyDescent="0.2">
      <c r="A456" s="96"/>
      <c r="B456" s="83"/>
    </row>
    <row r="457" spans="1:2" ht="14.25" x14ac:dyDescent="0.2">
      <c r="A457" s="96"/>
      <c r="B457" s="83"/>
    </row>
    <row r="458" spans="1:2" ht="14.25" x14ac:dyDescent="0.2">
      <c r="A458" s="96"/>
      <c r="B458" s="83"/>
    </row>
    <row r="459" spans="1:2" ht="14.25" x14ac:dyDescent="0.2">
      <c r="A459" s="96"/>
      <c r="B459" s="83"/>
    </row>
    <row r="460" spans="1:2" ht="14.25" x14ac:dyDescent="0.2">
      <c r="A460" s="96"/>
      <c r="B460" s="83"/>
    </row>
    <row r="461" spans="1:2" ht="14.25" x14ac:dyDescent="0.2">
      <c r="A461" s="96"/>
      <c r="B461" s="83"/>
    </row>
    <row r="462" spans="1:2" ht="14.25" x14ac:dyDescent="0.2">
      <c r="A462" s="96"/>
      <c r="B462" s="83"/>
    </row>
    <row r="463" spans="1:2" ht="14.25" x14ac:dyDescent="0.2">
      <c r="A463" s="96"/>
      <c r="B463" s="83"/>
    </row>
    <row r="464" spans="1:2" ht="14.25" x14ac:dyDescent="0.2">
      <c r="A464" s="96"/>
      <c r="B464" s="83"/>
    </row>
    <row r="465" spans="1:2" ht="14.25" x14ac:dyDescent="0.2">
      <c r="A465" s="96"/>
      <c r="B465" s="83"/>
    </row>
    <row r="466" spans="1:2" ht="14.25" x14ac:dyDescent="0.2">
      <c r="A466" s="96"/>
      <c r="B466" s="83"/>
    </row>
    <row r="467" spans="1:2" ht="14.25" x14ac:dyDescent="0.2">
      <c r="A467" s="96"/>
      <c r="B467" s="83"/>
    </row>
    <row r="468" spans="1:2" ht="14.25" x14ac:dyDescent="0.2">
      <c r="A468" s="96"/>
      <c r="B468" s="83"/>
    </row>
    <row r="469" spans="1:2" ht="14.25" x14ac:dyDescent="0.2">
      <c r="A469" s="96"/>
      <c r="B469" s="83"/>
    </row>
    <row r="470" spans="1:2" ht="14.25" x14ac:dyDescent="0.2">
      <c r="A470" s="96"/>
      <c r="B470" s="83"/>
    </row>
    <row r="471" spans="1:2" ht="14.25" x14ac:dyDescent="0.2">
      <c r="A471" s="96"/>
      <c r="B471" s="83"/>
    </row>
    <row r="472" spans="1:2" ht="14.25" x14ac:dyDescent="0.2">
      <c r="A472" s="96"/>
      <c r="B472" s="83"/>
    </row>
    <row r="473" spans="1:2" ht="14.25" x14ac:dyDescent="0.2">
      <c r="A473" s="96"/>
      <c r="B473" s="83"/>
    </row>
    <row r="474" spans="1:2" ht="14.25" x14ac:dyDescent="0.2">
      <c r="A474" s="96"/>
      <c r="B474" s="83"/>
    </row>
    <row r="475" spans="1:2" ht="14.25" x14ac:dyDescent="0.2">
      <c r="A475" s="96"/>
      <c r="B475" s="83"/>
    </row>
    <row r="476" spans="1:2" ht="14.25" x14ac:dyDescent="0.2">
      <c r="A476" s="96"/>
      <c r="B476" s="83"/>
    </row>
    <row r="477" spans="1:2" ht="14.25" x14ac:dyDescent="0.2">
      <c r="A477" s="96"/>
      <c r="B477" s="83"/>
    </row>
    <row r="478" spans="1:2" ht="14.25" x14ac:dyDescent="0.2">
      <c r="A478" s="96"/>
      <c r="B478" s="83"/>
    </row>
    <row r="479" spans="1:2" ht="14.25" x14ac:dyDescent="0.2">
      <c r="A479" s="96"/>
      <c r="B479" s="83"/>
    </row>
    <row r="480" spans="1:2" ht="14.25" x14ac:dyDescent="0.2">
      <c r="A480" s="96"/>
      <c r="B480" s="83"/>
    </row>
    <row r="481" spans="1:2" ht="14.25" x14ac:dyDescent="0.2">
      <c r="A481" s="96"/>
      <c r="B481" s="83"/>
    </row>
    <row r="482" spans="1:2" ht="14.25" x14ac:dyDescent="0.2">
      <c r="A482" s="96"/>
      <c r="B482" s="83"/>
    </row>
    <row r="483" spans="1:2" ht="14.25" x14ac:dyDescent="0.2">
      <c r="A483" s="96"/>
      <c r="B483" s="83"/>
    </row>
    <row r="484" spans="1:2" ht="14.25" x14ac:dyDescent="0.2">
      <c r="A484" s="96"/>
      <c r="B484" s="83"/>
    </row>
    <row r="485" spans="1:2" ht="14.25" x14ac:dyDescent="0.2">
      <c r="A485" s="96"/>
      <c r="B485" s="83"/>
    </row>
    <row r="486" spans="1:2" ht="14.25" x14ac:dyDescent="0.2">
      <c r="A486" s="96"/>
      <c r="B486" s="83"/>
    </row>
    <row r="487" spans="1:2" ht="14.25" x14ac:dyDescent="0.2">
      <c r="A487" s="96"/>
      <c r="B487" s="83"/>
    </row>
    <row r="488" spans="1:2" ht="14.25" x14ac:dyDescent="0.2">
      <c r="A488" s="96"/>
      <c r="B488" s="83"/>
    </row>
    <row r="489" spans="1:2" ht="14.25" x14ac:dyDescent="0.2">
      <c r="A489" s="96"/>
      <c r="B489" s="83"/>
    </row>
    <row r="490" spans="1:2" ht="14.25" x14ac:dyDescent="0.2">
      <c r="A490" s="96"/>
      <c r="B490" s="83"/>
    </row>
    <row r="491" spans="1:2" ht="14.25" x14ac:dyDescent="0.2">
      <c r="A491" s="96"/>
      <c r="B491" s="83"/>
    </row>
    <row r="492" spans="1:2" ht="14.25" x14ac:dyDescent="0.2">
      <c r="A492" s="96"/>
      <c r="B492" s="83"/>
    </row>
    <row r="493" spans="1:2" ht="14.25" x14ac:dyDescent="0.2">
      <c r="A493" s="96"/>
      <c r="B493" s="83"/>
    </row>
    <row r="494" spans="1:2" ht="14.25" x14ac:dyDescent="0.2">
      <c r="A494" s="96"/>
      <c r="B494" s="83"/>
    </row>
    <row r="495" spans="1:2" ht="14.25" x14ac:dyDescent="0.2">
      <c r="A495" s="96"/>
      <c r="B495" s="83"/>
    </row>
    <row r="496" spans="1:2" ht="14.25" x14ac:dyDescent="0.2">
      <c r="A496" s="96"/>
      <c r="B496" s="83"/>
    </row>
    <row r="497" spans="1:2" ht="14.25" x14ac:dyDescent="0.2">
      <c r="A497" s="96"/>
      <c r="B497" s="83"/>
    </row>
    <row r="498" spans="1:2" ht="14.25" x14ac:dyDescent="0.2">
      <c r="A498" s="96"/>
      <c r="B498" s="83"/>
    </row>
    <row r="499" spans="1:2" ht="14.25" x14ac:dyDescent="0.2">
      <c r="A499" s="96"/>
      <c r="B499" s="83"/>
    </row>
    <row r="500" spans="1:2" ht="14.25" x14ac:dyDescent="0.2">
      <c r="A500" s="96"/>
      <c r="B500" s="83"/>
    </row>
    <row r="501" spans="1:2" ht="14.25" x14ac:dyDescent="0.2">
      <c r="A501" s="96"/>
      <c r="B501" s="83"/>
    </row>
    <row r="502" spans="1:2" ht="14.25" x14ac:dyDescent="0.2">
      <c r="A502" s="96"/>
      <c r="B502" s="83"/>
    </row>
    <row r="503" spans="1:2" ht="14.25" x14ac:dyDescent="0.2">
      <c r="A503" s="96"/>
      <c r="B503" s="83"/>
    </row>
    <row r="504" spans="1:2" ht="14.25" x14ac:dyDescent="0.2">
      <c r="A504" s="96"/>
      <c r="B504" s="83"/>
    </row>
    <row r="505" spans="1:2" ht="14.25" x14ac:dyDescent="0.2">
      <c r="A505" s="96"/>
      <c r="B505" s="83"/>
    </row>
    <row r="506" spans="1:2" ht="14.25" x14ac:dyDescent="0.2">
      <c r="A506" s="96"/>
      <c r="B506" s="83"/>
    </row>
    <row r="507" spans="1:2" ht="14.25" x14ac:dyDescent="0.2">
      <c r="A507" s="96"/>
      <c r="B507" s="83"/>
    </row>
    <row r="508" spans="1:2" ht="14.25" x14ac:dyDescent="0.2">
      <c r="A508" s="96"/>
      <c r="B508" s="83"/>
    </row>
    <row r="509" spans="1:2" ht="14.25" x14ac:dyDescent="0.2">
      <c r="A509" s="96"/>
      <c r="B509" s="83"/>
    </row>
    <row r="510" spans="1:2" ht="14.25" x14ac:dyDescent="0.2">
      <c r="A510" s="96"/>
      <c r="B510" s="83"/>
    </row>
    <row r="511" spans="1:2" ht="14.25" x14ac:dyDescent="0.2">
      <c r="A511" s="96"/>
      <c r="B511" s="83"/>
    </row>
    <row r="512" spans="1:2" ht="14.25" x14ac:dyDescent="0.2">
      <c r="A512" s="96"/>
      <c r="B512" s="83"/>
    </row>
    <row r="513" spans="1:2" ht="14.25" x14ac:dyDescent="0.2">
      <c r="A513" s="96"/>
      <c r="B513" s="83"/>
    </row>
    <row r="514" spans="1:2" ht="14.25" x14ac:dyDescent="0.2">
      <c r="A514" s="96"/>
      <c r="B514" s="83"/>
    </row>
    <row r="515" spans="1:2" ht="14.25" x14ac:dyDescent="0.2">
      <c r="A515" s="96"/>
      <c r="B515" s="83"/>
    </row>
    <row r="516" spans="1:2" ht="14.25" x14ac:dyDescent="0.2">
      <c r="A516" s="96"/>
      <c r="B516" s="83"/>
    </row>
    <row r="517" spans="1:2" ht="14.25" x14ac:dyDescent="0.2">
      <c r="A517" s="96"/>
      <c r="B517" s="83"/>
    </row>
    <row r="518" spans="1:2" ht="14.25" x14ac:dyDescent="0.2">
      <c r="A518" s="96"/>
      <c r="B518" s="83"/>
    </row>
    <row r="519" spans="1:2" ht="14.25" x14ac:dyDescent="0.2">
      <c r="A519" s="96"/>
      <c r="B519" s="83"/>
    </row>
    <row r="520" spans="1:2" ht="14.25" x14ac:dyDescent="0.2">
      <c r="A520" s="96"/>
      <c r="B520" s="83"/>
    </row>
    <row r="521" spans="1:2" ht="14.25" x14ac:dyDescent="0.2">
      <c r="A521" s="96"/>
      <c r="B521" s="83"/>
    </row>
    <row r="522" spans="1:2" ht="14.25" x14ac:dyDescent="0.2">
      <c r="A522" s="96"/>
      <c r="B522" s="83"/>
    </row>
    <row r="523" spans="1:2" ht="14.25" x14ac:dyDescent="0.2">
      <c r="A523" s="96"/>
      <c r="B523" s="83"/>
    </row>
    <row r="524" spans="1:2" ht="14.25" x14ac:dyDescent="0.2">
      <c r="A524" s="96"/>
      <c r="B524" s="83"/>
    </row>
    <row r="525" spans="1:2" ht="14.25" x14ac:dyDescent="0.2">
      <c r="A525" s="96"/>
      <c r="B525" s="83"/>
    </row>
    <row r="526" spans="1:2" ht="14.25" x14ac:dyDescent="0.2">
      <c r="A526" s="96"/>
      <c r="B526" s="83"/>
    </row>
    <row r="527" spans="1:2" ht="14.25" x14ac:dyDescent="0.2">
      <c r="A527" s="96"/>
      <c r="B527" s="83"/>
    </row>
    <row r="528" spans="1:2" ht="14.25" x14ac:dyDescent="0.2">
      <c r="A528" s="96"/>
      <c r="B528" s="83"/>
    </row>
    <row r="529" spans="1:2" ht="14.25" x14ac:dyDescent="0.2">
      <c r="A529" s="96"/>
      <c r="B529" s="83"/>
    </row>
    <row r="530" spans="1:2" ht="14.25" x14ac:dyDescent="0.2">
      <c r="A530" s="96"/>
      <c r="B530" s="83"/>
    </row>
    <row r="531" spans="1:2" ht="14.25" x14ac:dyDescent="0.2">
      <c r="A531" s="96"/>
      <c r="B531" s="83"/>
    </row>
    <row r="532" spans="1:2" ht="14.25" x14ac:dyDescent="0.2">
      <c r="A532" s="96"/>
      <c r="B532" s="83"/>
    </row>
    <row r="533" spans="1:2" ht="14.25" x14ac:dyDescent="0.2">
      <c r="A533" s="96"/>
      <c r="B533" s="83"/>
    </row>
    <row r="534" spans="1:2" ht="14.25" x14ac:dyDescent="0.2">
      <c r="A534" s="96"/>
      <c r="B534" s="83"/>
    </row>
    <row r="535" spans="1:2" ht="14.25" x14ac:dyDescent="0.2">
      <c r="A535" s="96"/>
      <c r="B535" s="83"/>
    </row>
    <row r="536" spans="1:2" ht="14.25" x14ac:dyDescent="0.2">
      <c r="A536" s="96"/>
      <c r="B536" s="83"/>
    </row>
    <row r="537" spans="1:2" ht="14.25" x14ac:dyDescent="0.2">
      <c r="A537" s="96"/>
      <c r="B537" s="83"/>
    </row>
    <row r="538" spans="1:2" ht="14.25" x14ac:dyDescent="0.2">
      <c r="A538" s="96"/>
      <c r="B538" s="83"/>
    </row>
    <row r="539" spans="1:2" ht="14.25" x14ac:dyDescent="0.2">
      <c r="A539" s="96"/>
      <c r="B539" s="83"/>
    </row>
    <row r="540" spans="1:2" ht="14.25" x14ac:dyDescent="0.2">
      <c r="A540" s="96"/>
      <c r="B540" s="83"/>
    </row>
    <row r="541" spans="1:2" ht="14.25" x14ac:dyDescent="0.2">
      <c r="A541" s="96"/>
      <c r="B541" s="83"/>
    </row>
    <row r="542" spans="1:2" ht="14.25" x14ac:dyDescent="0.2">
      <c r="A542" s="96"/>
      <c r="B542" s="83"/>
    </row>
    <row r="543" spans="1:2" ht="14.25" x14ac:dyDescent="0.2">
      <c r="A543" s="96"/>
      <c r="B543" s="83"/>
    </row>
    <row r="544" spans="1:2" ht="14.25" x14ac:dyDescent="0.2">
      <c r="A544" s="96"/>
      <c r="B544" s="83"/>
    </row>
    <row r="545" spans="1:2" ht="14.25" x14ac:dyDescent="0.2">
      <c r="A545" s="96"/>
      <c r="B545" s="83"/>
    </row>
    <row r="546" spans="1:2" ht="14.25" x14ac:dyDescent="0.2">
      <c r="A546" s="96"/>
      <c r="B546" s="83"/>
    </row>
    <row r="547" spans="1:2" ht="14.25" x14ac:dyDescent="0.2">
      <c r="A547" s="96"/>
      <c r="B547" s="83"/>
    </row>
    <row r="548" spans="1:2" ht="14.25" x14ac:dyDescent="0.2">
      <c r="A548" s="96"/>
      <c r="B548" s="83"/>
    </row>
    <row r="549" spans="1:2" ht="14.25" x14ac:dyDescent="0.2">
      <c r="A549" s="96"/>
      <c r="B549" s="83"/>
    </row>
    <row r="550" spans="1:2" ht="14.25" x14ac:dyDescent="0.2">
      <c r="A550" s="96"/>
      <c r="B550" s="83"/>
    </row>
    <row r="551" spans="1:2" ht="14.25" x14ac:dyDescent="0.2">
      <c r="A551" s="96"/>
      <c r="B551" s="83"/>
    </row>
    <row r="552" spans="1:2" ht="14.25" x14ac:dyDescent="0.2">
      <c r="A552" s="96"/>
      <c r="B552" s="83"/>
    </row>
    <row r="553" spans="1:2" ht="14.25" x14ac:dyDescent="0.2">
      <c r="A553" s="96"/>
      <c r="B553" s="83"/>
    </row>
    <row r="554" spans="1:2" ht="14.25" x14ac:dyDescent="0.2">
      <c r="A554" s="96"/>
      <c r="B554" s="83"/>
    </row>
    <row r="555" spans="1:2" ht="14.25" x14ac:dyDescent="0.2">
      <c r="A555" s="96"/>
      <c r="B555" s="83"/>
    </row>
    <row r="556" spans="1:2" ht="14.25" x14ac:dyDescent="0.2">
      <c r="A556" s="96"/>
      <c r="B556" s="83"/>
    </row>
    <row r="557" spans="1:2" ht="14.25" x14ac:dyDescent="0.2">
      <c r="A557" s="96"/>
      <c r="B557" s="83"/>
    </row>
    <row r="558" spans="1:2" ht="14.25" x14ac:dyDescent="0.2">
      <c r="A558" s="96"/>
      <c r="B558" s="83"/>
    </row>
    <row r="559" spans="1:2" ht="14.25" x14ac:dyDescent="0.2">
      <c r="A559" s="96"/>
      <c r="B559" s="83"/>
    </row>
    <row r="560" spans="1:2" ht="14.25" x14ac:dyDescent="0.2">
      <c r="A560" s="96"/>
      <c r="B560" s="83"/>
    </row>
    <row r="561" spans="1:2" ht="14.25" x14ac:dyDescent="0.2">
      <c r="A561" s="96"/>
      <c r="B561" s="83"/>
    </row>
    <row r="562" spans="1:2" ht="14.25" x14ac:dyDescent="0.2">
      <c r="A562" s="96"/>
      <c r="B562" s="83"/>
    </row>
    <row r="563" spans="1:2" ht="14.25" x14ac:dyDescent="0.2">
      <c r="A563" s="96"/>
      <c r="B563" s="83"/>
    </row>
    <row r="564" spans="1:2" ht="14.25" x14ac:dyDescent="0.2">
      <c r="A564" s="96"/>
      <c r="B564" s="83"/>
    </row>
    <row r="565" spans="1:2" ht="14.25" x14ac:dyDescent="0.2">
      <c r="A565" s="96"/>
      <c r="B565" s="83"/>
    </row>
    <row r="566" spans="1:2" ht="14.25" x14ac:dyDescent="0.2">
      <c r="A566" s="96"/>
      <c r="B566" s="83"/>
    </row>
    <row r="567" spans="1:2" ht="14.25" x14ac:dyDescent="0.2">
      <c r="A567" s="96"/>
      <c r="B567" s="83"/>
    </row>
    <row r="568" spans="1:2" ht="14.25" x14ac:dyDescent="0.2">
      <c r="A568" s="96"/>
      <c r="B568" s="83"/>
    </row>
    <row r="569" spans="1:2" ht="14.25" x14ac:dyDescent="0.2">
      <c r="A569" s="96"/>
      <c r="B569" s="83"/>
    </row>
    <row r="570" spans="1:2" ht="14.25" x14ac:dyDescent="0.2">
      <c r="A570" s="96"/>
      <c r="B570" s="83"/>
    </row>
    <row r="571" spans="1:2" ht="14.25" x14ac:dyDescent="0.2">
      <c r="A571" s="96"/>
      <c r="B571" s="83"/>
    </row>
    <row r="572" spans="1:2" ht="14.25" x14ac:dyDescent="0.2">
      <c r="A572" s="96"/>
      <c r="B572" s="83"/>
    </row>
    <row r="573" spans="1:2" ht="14.25" x14ac:dyDescent="0.2">
      <c r="A573" s="96"/>
      <c r="B573" s="83"/>
    </row>
    <row r="574" spans="1:2" ht="14.25" x14ac:dyDescent="0.2">
      <c r="A574" s="96"/>
      <c r="B574" s="83"/>
    </row>
    <row r="575" spans="1:2" ht="14.25" x14ac:dyDescent="0.2">
      <c r="A575" s="96"/>
      <c r="B575" s="83"/>
    </row>
    <row r="576" spans="1:2" ht="14.25" x14ac:dyDescent="0.2">
      <c r="A576" s="96"/>
      <c r="B576" s="83"/>
    </row>
    <row r="577" spans="1:2" ht="14.25" x14ac:dyDescent="0.2">
      <c r="A577" s="96"/>
      <c r="B577" s="83"/>
    </row>
    <row r="578" spans="1:2" ht="14.25" x14ac:dyDescent="0.2">
      <c r="A578" s="96"/>
      <c r="B578" s="83"/>
    </row>
    <row r="579" spans="1:2" ht="14.25" x14ac:dyDescent="0.2">
      <c r="A579" s="96"/>
      <c r="B579" s="83"/>
    </row>
    <row r="580" spans="1:2" ht="14.25" x14ac:dyDescent="0.2">
      <c r="A580" s="96"/>
      <c r="B580" s="83"/>
    </row>
    <row r="581" spans="1:2" ht="14.25" x14ac:dyDescent="0.2">
      <c r="A581" s="96"/>
      <c r="B581" s="83"/>
    </row>
    <row r="582" spans="1:2" ht="14.25" x14ac:dyDescent="0.2">
      <c r="A582" s="96"/>
      <c r="B582" s="83"/>
    </row>
    <row r="583" spans="1:2" ht="14.25" x14ac:dyDescent="0.2">
      <c r="A583" s="96"/>
      <c r="B583" s="83"/>
    </row>
    <row r="584" spans="1:2" ht="14.25" x14ac:dyDescent="0.2">
      <c r="A584" s="96"/>
      <c r="B584" s="83"/>
    </row>
    <row r="585" spans="1:2" ht="14.25" x14ac:dyDescent="0.2">
      <c r="A585" s="96"/>
      <c r="B585" s="83"/>
    </row>
    <row r="586" spans="1:2" ht="14.25" x14ac:dyDescent="0.2">
      <c r="A586" s="96"/>
      <c r="B586" s="83"/>
    </row>
    <row r="587" spans="1:2" ht="14.25" x14ac:dyDescent="0.2">
      <c r="A587" s="96"/>
      <c r="B587" s="83"/>
    </row>
    <row r="588" spans="1:2" ht="14.25" x14ac:dyDescent="0.2">
      <c r="A588" s="96"/>
      <c r="B588" s="83"/>
    </row>
    <row r="589" spans="1:2" ht="14.25" x14ac:dyDescent="0.2">
      <c r="A589" s="96"/>
      <c r="B589" s="83"/>
    </row>
    <row r="590" spans="1:2" ht="14.25" x14ac:dyDescent="0.2">
      <c r="A590" s="96"/>
      <c r="B590" s="83"/>
    </row>
    <row r="591" spans="1:2" ht="14.25" x14ac:dyDescent="0.2">
      <c r="A591" s="96"/>
      <c r="B591" s="83"/>
    </row>
    <row r="592" spans="1:2" ht="14.25" x14ac:dyDescent="0.2">
      <c r="A592" s="96"/>
      <c r="B592" s="83"/>
    </row>
    <row r="593" spans="1:2" ht="14.25" x14ac:dyDescent="0.2">
      <c r="A593" s="96"/>
      <c r="B593" s="83"/>
    </row>
    <row r="594" spans="1:2" ht="14.25" x14ac:dyDescent="0.2">
      <c r="A594" s="96"/>
      <c r="B594" s="83"/>
    </row>
    <row r="595" spans="1:2" ht="14.25" x14ac:dyDescent="0.2">
      <c r="A595" s="96"/>
      <c r="B595" s="83"/>
    </row>
    <row r="596" spans="1:2" ht="14.25" x14ac:dyDescent="0.2">
      <c r="A596" s="96"/>
      <c r="B596" s="83"/>
    </row>
    <row r="597" spans="1:2" ht="14.25" x14ac:dyDescent="0.2">
      <c r="A597" s="96"/>
      <c r="B597" s="83"/>
    </row>
    <row r="598" spans="1:2" ht="14.25" x14ac:dyDescent="0.2">
      <c r="A598" s="96"/>
      <c r="B598" s="83"/>
    </row>
    <row r="599" spans="1:2" ht="14.25" x14ac:dyDescent="0.2">
      <c r="A599" s="96"/>
      <c r="B599" s="83"/>
    </row>
    <row r="600" spans="1:2" ht="14.25" x14ac:dyDescent="0.2">
      <c r="A600" s="96"/>
      <c r="B600" s="83"/>
    </row>
    <row r="601" spans="1:2" ht="14.25" x14ac:dyDescent="0.2">
      <c r="A601" s="96"/>
      <c r="B601" s="83"/>
    </row>
    <row r="602" spans="1:2" ht="14.25" x14ac:dyDescent="0.2">
      <c r="A602" s="96"/>
      <c r="B602" s="83"/>
    </row>
    <row r="603" spans="1:2" ht="14.25" x14ac:dyDescent="0.2">
      <c r="A603" s="96"/>
      <c r="B603" s="83"/>
    </row>
    <row r="604" spans="1:2" ht="14.25" x14ac:dyDescent="0.2">
      <c r="A604" s="96"/>
      <c r="B604" s="83"/>
    </row>
    <row r="605" spans="1:2" ht="14.25" x14ac:dyDescent="0.2">
      <c r="A605" s="96"/>
      <c r="B605" s="83"/>
    </row>
    <row r="606" spans="1:2" ht="14.25" x14ac:dyDescent="0.2">
      <c r="A606" s="96"/>
      <c r="B606" s="83"/>
    </row>
    <row r="607" spans="1:2" ht="14.25" x14ac:dyDescent="0.2">
      <c r="A607" s="96"/>
      <c r="B607" s="83"/>
    </row>
    <row r="608" spans="1:2" ht="14.25" x14ac:dyDescent="0.2">
      <c r="A608" s="96"/>
      <c r="B608" s="83"/>
    </row>
    <row r="609" spans="1:2" ht="14.25" x14ac:dyDescent="0.2">
      <c r="A609" s="96"/>
      <c r="B609" s="83"/>
    </row>
    <row r="610" spans="1:2" ht="14.25" x14ac:dyDescent="0.2">
      <c r="A610" s="96"/>
      <c r="B610" s="83"/>
    </row>
    <row r="611" spans="1:2" ht="14.25" x14ac:dyDescent="0.2">
      <c r="A611" s="96"/>
      <c r="B611" s="83"/>
    </row>
    <row r="612" spans="1:2" ht="14.25" x14ac:dyDescent="0.2">
      <c r="A612" s="96"/>
      <c r="B612" s="83"/>
    </row>
    <row r="613" spans="1:2" ht="14.25" x14ac:dyDescent="0.2">
      <c r="A613" s="96"/>
      <c r="B613" s="83"/>
    </row>
    <row r="614" spans="1:2" ht="14.25" x14ac:dyDescent="0.2">
      <c r="A614" s="96"/>
      <c r="B614" s="83"/>
    </row>
    <row r="615" spans="1:2" ht="14.25" x14ac:dyDescent="0.2">
      <c r="A615" s="96"/>
      <c r="B615" s="83"/>
    </row>
    <row r="616" spans="1:2" ht="14.25" x14ac:dyDescent="0.2">
      <c r="A616" s="96"/>
      <c r="B616" s="83"/>
    </row>
    <row r="617" spans="1:2" ht="14.25" x14ac:dyDescent="0.2">
      <c r="A617" s="96"/>
      <c r="B617" s="83"/>
    </row>
    <row r="618" spans="1:2" ht="14.25" x14ac:dyDescent="0.2">
      <c r="A618" s="96"/>
      <c r="B618" s="83"/>
    </row>
    <row r="619" spans="1:2" ht="14.25" x14ac:dyDescent="0.2">
      <c r="A619" s="96"/>
      <c r="B619" s="83"/>
    </row>
    <row r="620" spans="1:2" ht="14.25" x14ac:dyDescent="0.2">
      <c r="A620" s="96"/>
      <c r="B620" s="83"/>
    </row>
    <row r="621" spans="1:2" ht="14.25" x14ac:dyDescent="0.2">
      <c r="A621" s="96"/>
      <c r="B621" s="83"/>
    </row>
    <row r="622" spans="1:2" ht="14.25" x14ac:dyDescent="0.2">
      <c r="A622" s="96"/>
      <c r="B622" s="83"/>
    </row>
    <row r="623" spans="1:2" ht="14.25" x14ac:dyDescent="0.2">
      <c r="A623" s="96"/>
      <c r="B623" s="83"/>
    </row>
    <row r="624" spans="1:2" ht="14.25" x14ac:dyDescent="0.2">
      <c r="A624" s="96"/>
      <c r="B624" s="83"/>
    </row>
    <row r="625" spans="1:2" ht="14.25" x14ac:dyDescent="0.2">
      <c r="A625" s="96"/>
      <c r="B625" s="83"/>
    </row>
    <row r="626" spans="1:2" ht="14.25" x14ac:dyDescent="0.2">
      <c r="A626" s="96"/>
      <c r="B626" s="83"/>
    </row>
    <row r="627" spans="1:2" ht="14.25" x14ac:dyDescent="0.2">
      <c r="A627" s="96"/>
      <c r="B627" s="83"/>
    </row>
    <row r="628" spans="1:2" ht="14.25" x14ac:dyDescent="0.2">
      <c r="A628" s="96"/>
      <c r="B628" s="83"/>
    </row>
    <row r="629" spans="1:2" ht="14.25" x14ac:dyDescent="0.2">
      <c r="A629" s="96"/>
      <c r="B629" s="83"/>
    </row>
    <row r="630" spans="1:2" ht="14.25" x14ac:dyDescent="0.2">
      <c r="A630" s="96"/>
      <c r="B630" s="83"/>
    </row>
    <row r="631" spans="1:2" ht="14.25" x14ac:dyDescent="0.2">
      <c r="A631" s="96"/>
      <c r="B631" s="83"/>
    </row>
    <row r="632" spans="1:2" ht="14.25" x14ac:dyDescent="0.2">
      <c r="A632" s="96"/>
      <c r="B632" s="83"/>
    </row>
    <row r="633" spans="1:2" ht="14.25" x14ac:dyDescent="0.2">
      <c r="A633" s="96"/>
      <c r="B633" s="83"/>
    </row>
    <row r="634" spans="1:2" ht="14.25" x14ac:dyDescent="0.2">
      <c r="A634" s="96"/>
      <c r="B634" s="83"/>
    </row>
    <row r="635" spans="1:2" ht="14.25" x14ac:dyDescent="0.2">
      <c r="A635" s="96"/>
      <c r="B635" s="83"/>
    </row>
    <row r="636" spans="1:2" ht="14.25" x14ac:dyDescent="0.2">
      <c r="A636" s="96"/>
      <c r="B636" s="83"/>
    </row>
    <row r="637" spans="1:2" ht="14.25" x14ac:dyDescent="0.2">
      <c r="A637" s="96"/>
      <c r="B637" s="83"/>
    </row>
    <row r="638" spans="1:2" ht="14.25" x14ac:dyDescent="0.2">
      <c r="A638" s="96"/>
      <c r="B638" s="83"/>
    </row>
    <row r="639" spans="1:2" ht="14.25" x14ac:dyDescent="0.2">
      <c r="A639" s="96"/>
      <c r="B639" s="83"/>
    </row>
    <row r="640" spans="1:2" ht="14.25" x14ac:dyDescent="0.2">
      <c r="A640" s="96"/>
      <c r="B640" s="83"/>
    </row>
    <row r="641" spans="1:2" ht="14.25" x14ac:dyDescent="0.2">
      <c r="A641" s="96"/>
      <c r="B641" s="83"/>
    </row>
    <row r="642" spans="1:2" ht="14.25" x14ac:dyDescent="0.2">
      <c r="A642" s="96"/>
      <c r="B642" s="83"/>
    </row>
    <row r="643" spans="1:2" ht="14.25" x14ac:dyDescent="0.2">
      <c r="A643" s="96"/>
      <c r="B643" s="83"/>
    </row>
    <row r="644" spans="1:2" ht="14.25" x14ac:dyDescent="0.2">
      <c r="A644" s="96"/>
      <c r="B644" s="83"/>
    </row>
    <row r="645" spans="1:2" ht="14.25" x14ac:dyDescent="0.2">
      <c r="A645" s="96"/>
      <c r="B645" s="83"/>
    </row>
    <row r="646" spans="1:2" ht="14.25" x14ac:dyDescent="0.2">
      <c r="A646" s="96"/>
      <c r="B646" s="83"/>
    </row>
    <row r="647" spans="1:2" ht="14.25" x14ac:dyDescent="0.2">
      <c r="A647" s="96"/>
      <c r="B647" s="83"/>
    </row>
    <row r="648" spans="1:2" ht="14.25" x14ac:dyDescent="0.2">
      <c r="A648" s="96"/>
      <c r="B648" s="83"/>
    </row>
    <row r="649" spans="1:2" ht="14.25" x14ac:dyDescent="0.2">
      <c r="A649" s="96"/>
      <c r="B649" s="83"/>
    </row>
    <row r="650" spans="1:2" ht="14.25" x14ac:dyDescent="0.2">
      <c r="A650" s="96"/>
      <c r="B650" s="83"/>
    </row>
    <row r="651" spans="1:2" ht="14.25" x14ac:dyDescent="0.2">
      <c r="A651" s="96"/>
      <c r="B651" s="83"/>
    </row>
    <row r="652" spans="1:2" ht="14.25" x14ac:dyDescent="0.2">
      <c r="A652" s="96"/>
      <c r="B652" s="83"/>
    </row>
    <row r="653" spans="1:2" ht="14.25" x14ac:dyDescent="0.2">
      <c r="A653" s="96"/>
      <c r="B653" s="83"/>
    </row>
    <row r="654" spans="1:2" ht="14.25" x14ac:dyDescent="0.2">
      <c r="A654" s="96"/>
      <c r="B654" s="83"/>
    </row>
    <row r="655" spans="1:2" ht="14.25" x14ac:dyDescent="0.2">
      <c r="A655" s="96"/>
      <c r="B655" s="83"/>
    </row>
    <row r="656" spans="1:2" ht="14.25" x14ac:dyDescent="0.2">
      <c r="A656" s="96"/>
      <c r="B656" s="83"/>
    </row>
    <row r="657" spans="1:2" ht="14.25" x14ac:dyDescent="0.2">
      <c r="A657" s="96"/>
      <c r="B657" s="83"/>
    </row>
    <row r="658" spans="1:2" ht="14.25" x14ac:dyDescent="0.2">
      <c r="A658" s="96"/>
      <c r="B658" s="83"/>
    </row>
    <row r="659" spans="1:2" ht="14.25" x14ac:dyDescent="0.2">
      <c r="A659" s="96"/>
      <c r="B659" s="83"/>
    </row>
    <row r="660" spans="1:2" ht="14.25" x14ac:dyDescent="0.2">
      <c r="A660" s="96"/>
      <c r="B660" s="83"/>
    </row>
    <row r="661" spans="1:2" ht="14.25" x14ac:dyDescent="0.2">
      <c r="A661" s="96"/>
      <c r="B661" s="83"/>
    </row>
    <row r="662" spans="1:2" ht="14.25" x14ac:dyDescent="0.2">
      <c r="A662" s="96"/>
      <c r="B662" s="83"/>
    </row>
    <row r="663" spans="1:2" ht="14.25" x14ac:dyDescent="0.2">
      <c r="A663" s="96"/>
      <c r="B663" s="83"/>
    </row>
    <row r="664" spans="1:2" ht="14.25" x14ac:dyDescent="0.2">
      <c r="A664" s="96"/>
      <c r="B664" s="83"/>
    </row>
    <row r="665" spans="1:2" ht="14.25" x14ac:dyDescent="0.2">
      <c r="A665" s="96"/>
      <c r="B665" s="83"/>
    </row>
    <row r="666" spans="1:2" ht="14.25" x14ac:dyDescent="0.2">
      <c r="A666" s="96"/>
      <c r="B666" s="83"/>
    </row>
    <row r="667" spans="1:2" ht="14.25" x14ac:dyDescent="0.2">
      <c r="A667" s="96"/>
      <c r="B667" s="83"/>
    </row>
    <row r="668" spans="1:2" ht="14.25" x14ac:dyDescent="0.2">
      <c r="A668" s="96"/>
      <c r="B668" s="83"/>
    </row>
    <row r="669" spans="1:2" ht="14.25" x14ac:dyDescent="0.2">
      <c r="A669" s="96"/>
      <c r="B669" s="83"/>
    </row>
    <row r="670" spans="1:2" ht="14.25" x14ac:dyDescent="0.2">
      <c r="A670" s="96"/>
      <c r="B670" s="83"/>
    </row>
    <row r="671" spans="1:2" ht="14.25" x14ac:dyDescent="0.2">
      <c r="A671" s="96"/>
      <c r="B671" s="83"/>
    </row>
    <row r="672" spans="1:2" ht="14.25" x14ac:dyDescent="0.2">
      <c r="A672" s="96"/>
      <c r="B672" s="83"/>
    </row>
    <row r="673" spans="1:2" ht="14.25" x14ac:dyDescent="0.2">
      <c r="A673" s="96"/>
      <c r="B673" s="83"/>
    </row>
    <row r="674" spans="1:2" ht="14.25" x14ac:dyDescent="0.2">
      <c r="A674" s="96"/>
      <c r="B674" s="83"/>
    </row>
    <row r="675" spans="1:2" ht="14.25" x14ac:dyDescent="0.2">
      <c r="A675" s="96"/>
      <c r="B675" s="83"/>
    </row>
    <row r="676" spans="1:2" ht="14.25" x14ac:dyDescent="0.2">
      <c r="A676" s="96"/>
      <c r="B676" s="83"/>
    </row>
    <row r="677" spans="1:2" ht="14.25" x14ac:dyDescent="0.2">
      <c r="A677" s="96"/>
      <c r="B677" s="83"/>
    </row>
    <row r="678" spans="1:2" ht="14.25" x14ac:dyDescent="0.2">
      <c r="A678" s="96"/>
      <c r="B678" s="83"/>
    </row>
    <row r="679" spans="1:2" ht="14.25" x14ac:dyDescent="0.2">
      <c r="A679" s="96"/>
      <c r="B679" s="83"/>
    </row>
    <row r="680" spans="1:2" ht="14.25" x14ac:dyDescent="0.2">
      <c r="A680" s="96"/>
      <c r="B680" s="83"/>
    </row>
    <row r="681" spans="1:2" ht="14.25" x14ac:dyDescent="0.2">
      <c r="A681" s="96"/>
      <c r="B681" s="83"/>
    </row>
    <row r="682" spans="1:2" ht="14.25" x14ac:dyDescent="0.2">
      <c r="A682" s="96"/>
      <c r="B682" s="83"/>
    </row>
    <row r="683" spans="1:2" ht="14.25" x14ac:dyDescent="0.2">
      <c r="A683" s="96"/>
      <c r="B683" s="83"/>
    </row>
    <row r="684" spans="1:2" ht="14.25" x14ac:dyDescent="0.2">
      <c r="A684" s="96"/>
      <c r="B684" s="83"/>
    </row>
    <row r="685" spans="1:2" ht="14.25" x14ac:dyDescent="0.2">
      <c r="A685" s="96"/>
      <c r="B685" s="83"/>
    </row>
    <row r="686" spans="1:2" ht="14.25" x14ac:dyDescent="0.2">
      <c r="A686" s="96"/>
      <c r="B686" s="83"/>
    </row>
    <row r="687" spans="1:2" ht="14.25" x14ac:dyDescent="0.2">
      <c r="A687" s="96"/>
      <c r="B687" s="83"/>
    </row>
    <row r="688" spans="1:2" ht="14.25" x14ac:dyDescent="0.2">
      <c r="A688" s="96"/>
      <c r="B688" s="83"/>
    </row>
    <row r="689" spans="1:2" ht="14.25" x14ac:dyDescent="0.2">
      <c r="A689" s="96"/>
      <c r="B689" s="83"/>
    </row>
    <row r="690" spans="1:2" ht="14.25" x14ac:dyDescent="0.2">
      <c r="A690" s="96"/>
      <c r="B690" s="83"/>
    </row>
    <row r="691" spans="1:2" ht="14.25" x14ac:dyDescent="0.2">
      <c r="A691" s="96"/>
      <c r="B691" s="83"/>
    </row>
    <row r="692" spans="1:2" ht="14.25" x14ac:dyDescent="0.2">
      <c r="A692" s="96"/>
      <c r="B692" s="83"/>
    </row>
    <row r="693" spans="1:2" ht="14.25" x14ac:dyDescent="0.2">
      <c r="A693" s="96"/>
      <c r="B693" s="83"/>
    </row>
    <row r="694" spans="1:2" ht="14.25" x14ac:dyDescent="0.2">
      <c r="A694" s="96"/>
      <c r="B694" s="83"/>
    </row>
    <row r="695" spans="1:2" ht="14.25" x14ac:dyDescent="0.2">
      <c r="A695" s="96"/>
      <c r="B695" s="83"/>
    </row>
    <row r="696" spans="1:2" ht="14.25" x14ac:dyDescent="0.2">
      <c r="A696" s="96"/>
      <c r="B696" s="83"/>
    </row>
    <row r="697" spans="1:2" ht="14.25" x14ac:dyDescent="0.2">
      <c r="A697" s="96"/>
      <c r="B697" s="83"/>
    </row>
    <row r="698" spans="1:2" ht="14.25" x14ac:dyDescent="0.2">
      <c r="A698" s="96"/>
      <c r="B698" s="83"/>
    </row>
    <row r="699" spans="1:2" ht="14.25" x14ac:dyDescent="0.2">
      <c r="A699" s="96"/>
      <c r="B699" s="83"/>
    </row>
    <row r="700" spans="1:2" ht="14.25" x14ac:dyDescent="0.2">
      <c r="A700" s="96"/>
      <c r="B700" s="83"/>
    </row>
    <row r="701" spans="1:2" ht="14.25" x14ac:dyDescent="0.2">
      <c r="A701" s="96"/>
      <c r="B701" s="83"/>
    </row>
    <row r="702" spans="1:2" ht="14.25" x14ac:dyDescent="0.2">
      <c r="A702" s="96"/>
      <c r="B702" s="83"/>
    </row>
    <row r="703" spans="1:2" ht="14.25" x14ac:dyDescent="0.2">
      <c r="A703" s="96"/>
      <c r="B703" s="83"/>
    </row>
    <row r="704" spans="1:2" ht="14.25" x14ac:dyDescent="0.2">
      <c r="A704" s="96"/>
      <c r="B704" s="83"/>
    </row>
    <row r="705" spans="1:2" ht="14.25" x14ac:dyDescent="0.2">
      <c r="A705" s="96"/>
      <c r="B705" s="83"/>
    </row>
    <row r="706" spans="1:2" ht="14.25" x14ac:dyDescent="0.2">
      <c r="A706" s="96"/>
      <c r="B706" s="83"/>
    </row>
    <row r="707" spans="1:2" ht="14.25" x14ac:dyDescent="0.2">
      <c r="A707" s="96"/>
      <c r="B707" s="83"/>
    </row>
    <row r="708" spans="1:2" ht="14.25" x14ac:dyDescent="0.2">
      <c r="A708" s="96"/>
      <c r="B708" s="83"/>
    </row>
    <row r="709" spans="1:2" ht="14.25" x14ac:dyDescent="0.2">
      <c r="A709" s="96"/>
      <c r="B709" s="83"/>
    </row>
    <row r="710" spans="1:2" ht="14.25" x14ac:dyDescent="0.2">
      <c r="A710" s="96"/>
      <c r="B710" s="83"/>
    </row>
    <row r="711" spans="1:2" ht="14.25" x14ac:dyDescent="0.2">
      <c r="A711" s="96"/>
      <c r="B711" s="83"/>
    </row>
    <row r="712" spans="1:2" ht="14.25" x14ac:dyDescent="0.2">
      <c r="A712" s="96"/>
      <c r="B712" s="83"/>
    </row>
    <row r="713" spans="1:2" ht="14.25" x14ac:dyDescent="0.2">
      <c r="A713" s="96"/>
      <c r="B713" s="83"/>
    </row>
    <row r="714" spans="1:2" ht="14.25" x14ac:dyDescent="0.2">
      <c r="A714" s="96"/>
      <c r="B714" s="83"/>
    </row>
    <row r="715" spans="1:2" ht="14.25" x14ac:dyDescent="0.2">
      <c r="A715" s="96"/>
      <c r="B715" s="83"/>
    </row>
    <row r="716" spans="1:2" ht="14.25" x14ac:dyDescent="0.2">
      <c r="A716" s="96"/>
      <c r="B716" s="83"/>
    </row>
    <row r="717" spans="1:2" ht="14.25" x14ac:dyDescent="0.2">
      <c r="A717" s="96"/>
      <c r="B717" s="83"/>
    </row>
    <row r="718" spans="1:2" ht="14.25" x14ac:dyDescent="0.2">
      <c r="A718" s="96"/>
      <c r="B718" s="83"/>
    </row>
    <row r="719" spans="1:2" ht="14.25" x14ac:dyDescent="0.2">
      <c r="A719" s="96"/>
      <c r="B719" s="83"/>
    </row>
    <row r="720" spans="1:2" ht="14.25" x14ac:dyDescent="0.2">
      <c r="A720" s="96"/>
      <c r="B720" s="83"/>
    </row>
    <row r="721" spans="1:2" ht="14.25" x14ac:dyDescent="0.2">
      <c r="A721" s="96"/>
      <c r="B721" s="83"/>
    </row>
    <row r="722" spans="1:2" ht="14.25" x14ac:dyDescent="0.2">
      <c r="A722" s="96"/>
      <c r="B722" s="83"/>
    </row>
    <row r="723" spans="1:2" ht="14.25" x14ac:dyDescent="0.2">
      <c r="A723" s="96"/>
      <c r="B723" s="83"/>
    </row>
    <row r="724" spans="1:2" ht="14.25" x14ac:dyDescent="0.2">
      <c r="A724" s="96"/>
      <c r="B724" s="83"/>
    </row>
    <row r="725" spans="1:2" ht="14.25" x14ac:dyDescent="0.2">
      <c r="A725" s="96"/>
      <c r="B725" s="83"/>
    </row>
    <row r="726" spans="1:2" ht="14.25" x14ac:dyDescent="0.2">
      <c r="A726" s="96"/>
      <c r="B726" s="83"/>
    </row>
    <row r="727" spans="1:2" ht="14.25" x14ac:dyDescent="0.2">
      <c r="A727" s="96"/>
      <c r="B727" s="83"/>
    </row>
    <row r="728" spans="1:2" ht="14.25" x14ac:dyDescent="0.2">
      <c r="A728" s="96"/>
      <c r="B728" s="83"/>
    </row>
    <row r="729" spans="1:2" ht="14.25" x14ac:dyDescent="0.2">
      <c r="A729" s="96"/>
      <c r="B729" s="83"/>
    </row>
    <row r="730" spans="1:2" ht="14.25" x14ac:dyDescent="0.2">
      <c r="A730" s="96"/>
      <c r="B730" s="83"/>
    </row>
    <row r="731" spans="1:2" ht="14.25" x14ac:dyDescent="0.2">
      <c r="A731" s="96"/>
      <c r="B731" s="83"/>
    </row>
    <row r="732" spans="1:2" ht="14.25" x14ac:dyDescent="0.2">
      <c r="A732" s="96"/>
      <c r="B732" s="83"/>
    </row>
    <row r="733" spans="1:2" ht="14.25" x14ac:dyDescent="0.2">
      <c r="A733" s="96"/>
      <c r="B733" s="83"/>
    </row>
    <row r="734" spans="1:2" ht="14.25" x14ac:dyDescent="0.2">
      <c r="A734" s="96"/>
      <c r="B734" s="83"/>
    </row>
    <row r="735" spans="1:2" ht="14.25" x14ac:dyDescent="0.2">
      <c r="A735" s="96"/>
      <c r="B735" s="83"/>
    </row>
    <row r="736" spans="1:2" ht="14.25" x14ac:dyDescent="0.2">
      <c r="A736" s="96"/>
      <c r="B736" s="83"/>
    </row>
    <row r="737" spans="1:2" ht="14.25" x14ac:dyDescent="0.2">
      <c r="A737" s="96"/>
      <c r="B737" s="83"/>
    </row>
    <row r="738" spans="1:2" ht="14.25" x14ac:dyDescent="0.2">
      <c r="A738" s="96"/>
      <c r="B738" s="83"/>
    </row>
    <row r="739" spans="1:2" ht="14.25" x14ac:dyDescent="0.2">
      <c r="A739" s="96"/>
      <c r="B739" s="83"/>
    </row>
    <row r="740" spans="1:2" ht="14.25" x14ac:dyDescent="0.2">
      <c r="A740" s="96"/>
      <c r="B740" s="83"/>
    </row>
    <row r="741" spans="1:2" ht="14.25" x14ac:dyDescent="0.2">
      <c r="A741" s="96"/>
      <c r="B741" s="83"/>
    </row>
    <row r="742" spans="1:2" ht="14.25" x14ac:dyDescent="0.2">
      <c r="A742" s="96"/>
      <c r="B742" s="83"/>
    </row>
    <row r="743" spans="1:2" ht="14.25" x14ac:dyDescent="0.2">
      <c r="A743" s="96"/>
      <c r="B743" s="83"/>
    </row>
    <row r="744" spans="1:2" ht="14.25" x14ac:dyDescent="0.2">
      <c r="A744" s="96"/>
      <c r="B744" s="83"/>
    </row>
    <row r="745" spans="1:2" ht="14.25" x14ac:dyDescent="0.2">
      <c r="A745" s="96"/>
      <c r="B745" s="83"/>
    </row>
    <row r="746" spans="1:2" ht="14.25" x14ac:dyDescent="0.2">
      <c r="A746" s="96"/>
      <c r="B746" s="83"/>
    </row>
    <row r="747" spans="1:2" ht="14.25" x14ac:dyDescent="0.2">
      <c r="A747" s="96"/>
      <c r="B747" s="83"/>
    </row>
    <row r="748" spans="1:2" ht="14.25" x14ac:dyDescent="0.2">
      <c r="A748" s="96"/>
      <c r="B748" s="83"/>
    </row>
    <row r="749" spans="1:2" ht="14.25" x14ac:dyDescent="0.2">
      <c r="A749" s="96"/>
      <c r="B749" s="83"/>
    </row>
    <row r="750" spans="1:2" ht="14.25" x14ac:dyDescent="0.2">
      <c r="A750" s="96"/>
      <c r="B750" s="83"/>
    </row>
    <row r="751" spans="1:2" ht="14.25" x14ac:dyDescent="0.2">
      <c r="A751" s="96"/>
      <c r="B751" s="83"/>
    </row>
    <row r="752" spans="1:2" ht="14.25" x14ac:dyDescent="0.2">
      <c r="A752" s="96"/>
      <c r="B752" s="83"/>
    </row>
    <row r="753" spans="1:2" ht="14.25" x14ac:dyDescent="0.2">
      <c r="A753" s="96"/>
      <c r="B753" s="83"/>
    </row>
    <row r="754" spans="1:2" ht="14.25" x14ac:dyDescent="0.2">
      <c r="A754" s="96"/>
      <c r="B754" s="83"/>
    </row>
    <row r="755" spans="1:2" ht="14.25" x14ac:dyDescent="0.2">
      <c r="A755" s="96"/>
      <c r="B755" s="83"/>
    </row>
    <row r="756" spans="1:2" ht="14.25" x14ac:dyDescent="0.2">
      <c r="A756" s="96"/>
      <c r="B756" s="83"/>
    </row>
    <row r="757" spans="1:2" ht="14.25" x14ac:dyDescent="0.2">
      <c r="A757" s="96"/>
      <c r="B757" s="83"/>
    </row>
    <row r="758" spans="1:2" ht="14.25" x14ac:dyDescent="0.2">
      <c r="A758" s="96"/>
      <c r="B758" s="83"/>
    </row>
    <row r="759" spans="1:2" ht="14.25" x14ac:dyDescent="0.2">
      <c r="A759" s="96"/>
      <c r="B759" s="83"/>
    </row>
    <row r="760" spans="1:2" ht="14.25" x14ac:dyDescent="0.2">
      <c r="A760" s="96"/>
      <c r="B760" s="83"/>
    </row>
    <row r="761" spans="1:2" ht="14.25" x14ac:dyDescent="0.2">
      <c r="A761" s="96"/>
      <c r="B761" s="83"/>
    </row>
    <row r="762" spans="1:2" ht="14.25" x14ac:dyDescent="0.2">
      <c r="A762" s="96"/>
      <c r="B762" s="83"/>
    </row>
    <row r="763" spans="1:2" ht="14.25" x14ac:dyDescent="0.2">
      <c r="A763" s="96"/>
      <c r="B763" s="83"/>
    </row>
    <row r="764" spans="1:2" ht="14.25" x14ac:dyDescent="0.2">
      <c r="A764" s="96"/>
      <c r="B764" s="83"/>
    </row>
    <row r="765" spans="1:2" ht="14.25" x14ac:dyDescent="0.2">
      <c r="A765" s="96"/>
      <c r="B765" s="83"/>
    </row>
    <row r="766" spans="1:2" ht="14.25" x14ac:dyDescent="0.2">
      <c r="A766" s="96"/>
      <c r="B766" s="83"/>
    </row>
    <row r="767" spans="1:2" ht="14.25" x14ac:dyDescent="0.2">
      <c r="A767" s="96"/>
      <c r="B767" s="83"/>
    </row>
    <row r="768" spans="1:2" ht="14.25" x14ac:dyDescent="0.2">
      <c r="A768" s="96"/>
      <c r="B768" s="83"/>
    </row>
    <row r="769" spans="1:2" ht="14.25" x14ac:dyDescent="0.2">
      <c r="A769" s="96"/>
      <c r="B769" s="83"/>
    </row>
    <row r="770" spans="1:2" ht="14.25" x14ac:dyDescent="0.2">
      <c r="A770" s="96"/>
      <c r="B770" s="83"/>
    </row>
    <row r="771" spans="1:2" ht="14.25" x14ac:dyDescent="0.2">
      <c r="A771" s="96"/>
      <c r="B771" s="83"/>
    </row>
    <row r="772" spans="1:2" ht="14.25" x14ac:dyDescent="0.2">
      <c r="A772" s="96"/>
      <c r="B772" s="83"/>
    </row>
    <row r="773" spans="1:2" ht="14.25" x14ac:dyDescent="0.2">
      <c r="A773" s="96"/>
      <c r="B773" s="83"/>
    </row>
    <row r="774" spans="1:2" ht="14.25" x14ac:dyDescent="0.2">
      <c r="A774" s="96"/>
      <c r="B774" s="83"/>
    </row>
    <row r="775" spans="1:2" ht="14.25" x14ac:dyDescent="0.2">
      <c r="A775" s="96"/>
      <c r="B775" s="83"/>
    </row>
    <row r="776" spans="1:2" ht="14.25" x14ac:dyDescent="0.2">
      <c r="A776" s="96"/>
      <c r="B776" s="83"/>
    </row>
    <row r="777" spans="1:2" ht="14.25" x14ac:dyDescent="0.2">
      <c r="A777" s="96"/>
      <c r="B777" s="83"/>
    </row>
    <row r="778" spans="1:2" ht="14.25" x14ac:dyDescent="0.2">
      <c r="A778" s="96"/>
      <c r="B778" s="83"/>
    </row>
    <row r="779" spans="1:2" ht="14.25" x14ac:dyDescent="0.2">
      <c r="A779" s="96"/>
      <c r="B779" s="83"/>
    </row>
    <row r="780" spans="1:2" ht="14.25" x14ac:dyDescent="0.2">
      <c r="A780" s="96"/>
      <c r="B780" s="83"/>
    </row>
    <row r="781" spans="1:2" ht="14.25" x14ac:dyDescent="0.2">
      <c r="A781" s="96"/>
      <c r="B781" s="83"/>
    </row>
    <row r="782" spans="1:2" ht="14.25" x14ac:dyDescent="0.2">
      <c r="A782" s="96"/>
      <c r="B782" s="83"/>
    </row>
    <row r="783" spans="1:2" ht="14.25" x14ac:dyDescent="0.2">
      <c r="A783" s="96"/>
      <c r="B783" s="83"/>
    </row>
    <row r="784" spans="1:2" ht="14.25" x14ac:dyDescent="0.2">
      <c r="A784" s="96"/>
      <c r="B784" s="83"/>
    </row>
    <row r="785" spans="1:2" ht="14.25" x14ac:dyDescent="0.2">
      <c r="A785" s="96"/>
      <c r="B785" s="83"/>
    </row>
    <row r="786" spans="1:2" ht="14.25" x14ac:dyDescent="0.2">
      <c r="A786" s="96"/>
      <c r="B786" s="83"/>
    </row>
    <row r="787" spans="1:2" ht="14.25" x14ac:dyDescent="0.2">
      <c r="A787" s="96"/>
      <c r="B787" s="83"/>
    </row>
    <row r="788" spans="1:2" ht="14.25" x14ac:dyDescent="0.2">
      <c r="A788" s="96"/>
      <c r="B788" s="83"/>
    </row>
    <row r="789" spans="1:2" ht="14.25" x14ac:dyDescent="0.2">
      <c r="A789" s="96"/>
      <c r="B789" s="83"/>
    </row>
    <row r="790" spans="1:2" ht="14.25" x14ac:dyDescent="0.2">
      <c r="A790" s="96"/>
      <c r="B790" s="83"/>
    </row>
    <row r="791" spans="1:2" ht="14.25" x14ac:dyDescent="0.2">
      <c r="A791" s="96"/>
      <c r="B791" s="83"/>
    </row>
    <row r="792" spans="1:2" ht="14.25" x14ac:dyDescent="0.2">
      <c r="A792" s="96"/>
      <c r="B792" s="83"/>
    </row>
    <row r="793" spans="1:2" ht="14.25" x14ac:dyDescent="0.2">
      <c r="A793" s="96"/>
      <c r="B793" s="83"/>
    </row>
    <row r="794" spans="1:2" ht="14.25" x14ac:dyDescent="0.2">
      <c r="A794" s="96"/>
      <c r="B794" s="83"/>
    </row>
    <row r="795" spans="1:2" ht="14.25" x14ac:dyDescent="0.2">
      <c r="A795" s="96"/>
      <c r="B795" s="83"/>
    </row>
    <row r="796" spans="1:2" ht="14.25" x14ac:dyDescent="0.2">
      <c r="A796" s="96"/>
      <c r="B796" s="83"/>
    </row>
    <row r="797" spans="1:2" ht="14.25" x14ac:dyDescent="0.2">
      <c r="A797" s="96"/>
      <c r="B797" s="83"/>
    </row>
    <row r="798" spans="1:2" ht="14.25" x14ac:dyDescent="0.2">
      <c r="A798" s="96"/>
      <c r="B798" s="83"/>
    </row>
    <row r="799" spans="1:2" ht="14.25" x14ac:dyDescent="0.2">
      <c r="A799" s="96"/>
      <c r="B799" s="83"/>
    </row>
    <row r="800" spans="1:2" ht="14.25" x14ac:dyDescent="0.2">
      <c r="A800" s="96"/>
      <c r="B800" s="83"/>
    </row>
    <row r="801" spans="1:2" ht="14.25" x14ac:dyDescent="0.2">
      <c r="A801" s="96"/>
      <c r="B801" s="83"/>
    </row>
    <row r="802" spans="1:2" ht="14.25" x14ac:dyDescent="0.2">
      <c r="A802" s="96"/>
      <c r="B802" s="83"/>
    </row>
    <row r="803" spans="1:2" ht="14.25" x14ac:dyDescent="0.2">
      <c r="A803" s="96"/>
      <c r="B803" s="83"/>
    </row>
    <row r="804" spans="1:2" ht="14.25" x14ac:dyDescent="0.2">
      <c r="A804" s="96"/>
      <c r="B804" s="83"/>
    </row>
    <row r="805" spans="1:2" ht="14.25" x14ac:dyDescent="0.2">
      <c r="A805" s="96"/>
      <c r="B805" s="83"/>
    </row>
    <row r="806" spans="1:2" ht="14.25" x14ac:dyDescent="0.2">
      <c r="A806" s="96"/>
      <c r="B806" s="83"/>
    </row>
    <row r="807" spans="1:2" ht="14.25" x14ac:dyDescent="0.2">
      <c r="A807" s="96"/>
      <c r="B807" s="83"/>
    </row>
    <row r="808" spans="1:2" ht="14.25" x14ac:dyDescent="0.2">
      <c r="A808" s="96"/>
      <c r="B808" s="83"/>
    </row>
    <row r="809" spans="1:2" ht="14.25" x14ac:dyDescent="0.2">
      <c r="A809" s="96"/>
      <c r="B809" s="83"/>
    </row>
    <row r="810" spans="1:2" ht="14.25" x14ac:dyDescent="0.2">
      <c r="A810" s="96"/>
      <c r="B810" s="83"/>
    </row>
    <row r="811" spans="1:2" ht="14.25" x14ac:dyDescent="0.2">
      <c r="A811" s="96"/>
      <c r="B811" s="83"/>
    </row>
    <row r="812" spans="1:2" ht="14.25" x14ac:dyDescent="0.2">
      <c r="A812" s="96"/>
      <c r="B812" s="83"/>
    </row>
    <row r="813" spans="1:2" ht="14.25" x14ac:dyDescent="0.2">
      <c r="A813" s="96"/>
      <c r="B813" s="83"/>
    </row>
    <row r="814" spans="1:2" ht="14.25" x14ac:dyDescent="0.2">
      <c r="A814" s="96"/>
      <c r="B814" s="83"/>
    </row>
    <row r="815" spans="1:2" ht="14.25" x14ac:dyDescent="0.2">
      <c r="A815" s="96"/>
      <c r="B815" s="83"/>
    </row>
    <row r="816" spans="1:2" ht="14.25" x14ac:dyDescent="0.2">
      <c r="A816" s="96"/>
      <c r="B816" s="83"/>
    </row>
    <row r="817" spans="1:2" ht="14.25" x14ac:dyDescent="0.2">
      <c r="A817" s="96"/>
      <c r="B817" s="83"/>
    </row>
    <row r="818" spans="1:2" ht="14.25" x14ac:dyDescent="0.2">
      <c r="A818" s="96"/>
      <c r="B818" s="83"/>
    </row>
    <row r="819" spans="1:2" ht="14.25" x14ac:dyDescent="0.2">
      <c r="A819" s="96"/>
      <c r="B819" s="83"/>
    </row>
    <row r="820" spans="1:2" ht="14.25" x14ac:dyDescent="0.2">
      <c r="A820" s="96"/>
      <c r="B820" s="83"/>
    </row>
    <row r="821" spans="1:2" ht="14.25" x14ac:dyDescent="0.2">
      <c r="A821" s="96"/>
      <c r="B821" s="83"/>
    </row>
    <row r="822" spans="1:2" ht="14.25" x14ac:dyDescent="0.2">
      <c r="A822" s="96"/>
      <c r="B822" s="83"/>
    </row>
    <row r="823" spans="1:2" ht="14.25" x14ac:dyDescent="0.2">
      <c r="A823" s="96"/>
      <c r="B823" s="83"/>
    </row>
    <row r="824" spans="1:2" ht="14.25" x14ac:dyDescent="0.2">
      <c r="A824" s="96"/>
      <c r="B824" s="83"/>
    </row>
    <row r="825" spans="1:2" ht="14.25" x14ac:dyDescent="0.2">
      <c r="A825" s="96"/>
      <c r="B825" s="83"/>
    </row>
    <row r="826" spans="1:2" ht="14.25" x14ac:dyDescent="0.2">
      <c r="A826" s="96"/>
      <c r="B826" s="83"/>
    </row>
    <row r="827" spans="1:2" ht="14.25" x14ac:dyDescent="0.2">
      <c r="A827" s="96"/>
      <c r="B827" s="83"/>
    </row>
    <row r="828" spans="1:2" ht="14.25" x14ac:dyDescent="0.2">
      <c r="A828" s="96"/>
      <c r="B828" s="83"/>
    </row>
    <row r="829" spans="1:2" ht="14.25" x14ac:dyDescent="0.2">
      <c r="A829" s="96"/>
      <c r="B829" s="83"/>
    </row>
    <row r="830" spans="1:2" ht="14.25" x14ac:dyDescent="0.2">
      <c r="A830" s="96"/>
      <c r="B830" s="83"/>
    </row>
    <row r="831" spans="1:2" ht="14.25" x14ac:dyDescent="0.2">
      <c r="A831" s="96"/>
      <c r="B831" s="83"/>
    </row>
    <row r="832" spans="1:2" ht="14.25" x14ac:dyDescent="0.2">
      <c r="A832" s="96"/>
      <c r="B832" s="83"/>
    </row>
    <row r="833" spans="1:2" ht="14.25" x14ac:dyDescent="0.2">
      <c r="A833" s="96"/>
      <c r="B833" s="83"/>
    </row>
    <row r="834" spans="1:2" ht="14.25" x14ac:dyDescent="0.2">
      <c r="A834" s="96"/>
      <c r="B834" s="83"/>
    </row>
    <row r="835" spans="1:2" ht="14.25" x14ac:dyDescent="0.2">
      <c r="A835" s="96"/>
      <c r="B835" s="83"/>
    </row>
    <row r="836" spans="1:2" ht="14.25" x14ac:dyDescent="0.2">
      <c r="A836" s="96"/>
      <c r="B836" s="83"/>
    </row>
    <row r="837" spans="1:2" ht="14.25" x14ac:dyDescent="0.2">
      <c r="A837" s="96"/>
      <c r="B837" s="83"/>
    </row>
    <row r="838" spans="1:2" ht="14.25" x14ac:dyDescent="0.2">
      <c r="A838" s="96"/>
      <c r="B838" s="83"/>
    </row>
    <row r="839" spans="1:2" ht="14.25" x14ac:dyDescent="0.2">
      <c r="A839" s="96"/>
      <c r="B839" s="83"/>
    </row>
    <row r="840" spans="1:2" ht="14.25" x14ac:dyDescent="0.2">
      <c r="A840" s="96"/>
      <c r="B840" s="83"/>
    </row>
    <row r="841" spans="1:2" ht="14.25" x14ac:dyDescent="0.2">
      <c r="A841" s="96"/>
      <c r="B841" s="83"/>
    </row>
    <row r="842" spans="1:2" ht="14.25" x14ac:dyDescent="0.2">
      <c r="A842" s="96"/>
      <c r="B842" s="83"/>
    </row>
    <row r="843" spans="1:2" ht="14.25" x14ac:dyDescent="0.2">
      <c r="A843" s="96"/>
      <c r="B843" s="83"/>
    </row>
    <row r="844" spans="1:2" ht="14.25" x14ac:dyDescent="0.2">
      <c r="A844" s="96"/>
      <c r="B844" s="83"/>
    </row>
    <row r="845" spans="1:2" ht="14.25" x14ac:dyDescent="0.2">
      <c r="A845" s="96"/>
      <c r="B845" s="83"/>
    </row>
    <row r="846" spans="1:2" ht="14.25" x14ac:dyDescent="0.2">
      <c r="A846" s="96"/>
      <c r="B846" s="83"/>
    </row>
    <row r="847" spans="1:2" ht="14.25" x14ac:dyDescent="0.2">
      <c r="A847" s="96"/>
      <c r="B847" s="83"/>
    </row>
    <row r="848" spans="1:2" ht="14.25" x14ac:dyDescent="0.2">
      <c r="A848" s="96"/>
      <c r="B848" s="83"/>
    </row>
    <row r="849" spans="1:2" ht="14.25" x14ac:dyDescent="0.2">
      <c r="A849" s="96"/>
      <c r="B849" s="83"/>
    </row>
    <row r="850" spans="1:2" ht="14.25" x14ac:dyDescent="0.2">
      <c r="A850" s="96"/>
      <c r="B850" s="83"/>
    </row>
    <row r="851" spans="1:2" ht="14.25" x14ac:dyDescent="0.2">
      <c r="A851" s="96"/>
      <c r="B851" s="83"/>
    </row>
    <row r="852" spans="1:2" ht="14.25" x14ac:dyDescent="0.2">
      <c r="A852" s="96"/>
      <c r="B852" s="83"/>
    </row>
    <row r="853" spans="1:2" ht="14.25" x14ac:dyDescent="0.2">
      <c r="A853" s="96"/>
      <c r="B853" s="83"/>
    </row>
    <row r="854" spans="1:2" ht="14.25" x14ac:dyDescent="0.2">
      <c r="A854" s="96"/>
      <c r="B854" s="83"/>
    </row>
    <row r="855" spans="1:2" ht="14.25" x14ac:dyDescent="0.2">
      <c r="A855" s="96"/>
      <c r="B855" s="83"/>
    </row>
    <row r="856" spans="1:2" ht="14.25" x14ac:dyDescent="0.2">
      <c r="A856" s="96"/>
      <c r="B856" s="83"/>
    </row>
    <row r="857" spans="1:2" ht="14.25" x14ac:dyDescent="0.2">
      <c r="A857" s="96"/>
      <c r="B857" s="83"/>
    </row>
    <row r="858" spans="1:2" ht="14.25" x14ac:dyDescent="0.2">
      <c r="A858" s="96"/>
      <c r="B858" s="83"/>
    </row>
    <row r="859" spans="1:2" ht="14.25" x14ac:dyDescent="0.2">
      <c r="A859" s="96"/>
      <c r="B859" s="83"/>
    </row>
    <row r="860" spans="1:2" ht="14.25" x14ac:dyDescent="0.2">
      <c r="A860" s="96"/>
      <c r="B860" s="83"/>
    </row>
    <row r="861" spans="1:2" ht="14.25" x14ac:dyDescent="0.2">
      <c r="A861" s="96"/>
      <c r="B861" s="83"/>
    </row>
    <row r="862" spans="1:2" ht="14.25" x14ac:dyDescent="0.2">
      <c r="A862" s="96"/>
      <c r="B862" s="83"/>
    </row>
    <row r="863" spans="1:2" ht="14.25" x14ac:dyDescent="0.2">
      <c r="A863" s="96"/>
      <c r="B863" s="83"/>
    </row>
    <row r="864" spans="1:2" ht="14.25" x14ac:dyDescent="0.2">
      <c r="A864" s="96"/>
      <c r="B864" s="83"/>
    </row>
    <row r="865" spans="1:2" ht="14.25" x14ac:dyDescent="0.2">
      <c r="A865" s="96"/>
      <c r="B865" s="83"/>
    </row>
    <row r="866" spans="1:2" ht="14.25" x14ac:dyDescent="0.2">
      <c r="A866" s="96"/>
      <c r="B866" s="83"/>
    </row>
    <row r="867" spans="1:2" ht="14.25" x14ac:dyDescent="0.2">
      <c r="A867" s="96"/>
      <c r="B867" s="83"/>
    </row>
    <row r="868" spans="1:2" ht="14.25" x14ac:dyDescent="0.2">
      <c r="A868" s="96"/>
      <c r="B868" s="83"/>
    </row>
    <row r="869" spans="1:2" ht="14.25" x14ac:dyDescent="0.2">
      <c r="A869" s="96"/>
      <c r="B869" s="83"/>
    </row>
    <row r="870" spans="1:2" ht="14.25" x14ac:dyDescent="0.2">
      <c r="A870" s="96"/>
      <c r="B870" s="83"/>
    </row>
    <row r="871" spans="1:2" ht="14.25" x14ac:dyDescent="0.2">
      <c r="A871" s="96"/>
      <c r="B871" s="83"/>
    </row>
    <row r="872" spans="1:2" ht="14.25" x14ac:dyDescent="0.2">
      <c r="A872" s="96"/>
      <c r="B872" s="83"/>
    </row>
    <row r="873" spans="1:2" ht="14.25" x14ac:dyDescent="0.2">
      <c r="A873" s="96"/>
      <c r="B873" s="83"/>
    </row>
    <row r="874" spans="1:2" ht="14.25" x14ac:dyDescent="0.2">
      <c r="A874" s="96"/>
      <c r="B874" s="83"/>
    </row>
    <row r="875" spans="1:2" ht="14.25" x14ac:dyDescent="0.2">
      <c r="A875" s="96"/>
      <c r="B875" s="83"/>
    </row>
    <row r="876" spans="1:2" ht="14.25" x14ac:dyDescent="0.2">
      <c r="A876" s="96"/>
      <c r="B876" s="83"/>
    </row>
    <row r="877" spans="1:2" ht="14.25" x14ac:dyDescent="0.2">
      <c r="A877" s="96"/>
      <c r="B877" s="83"/>
    </row>
    <row r="878" spans="1:2" ht="14.25" x14ac:dyDescent="0.2">
      <c r="A878" s="96"/>
      <c r="B878" s="83"/>
    </row>
    <row r="879" spans="1:2" ht="14.25" x14ac:dyDescent="0.2">
      <c r="A879" s="96"/>
      <c r="B879" s="83"/>
    </row>
    <row r="880" spans="1:2" ht="14.25" x14ac:dyDescent="0.2">
      <c r="A880" s="96"/>
      <c r="B880" s="83"/>
    </row>
    <row r="881" spans="1:2" ht="14.25" x14ac:dyDescent="0.2">
      <c r="A881" s="96"/>
      <c r="B881" s="83"/>
    </row>
    <row r="882" spans="1:2" ht="14.25" x14ac:dyDescent="0.2">
      <c r="A882" s="96"/>
      <c r="B882" s="83"/>
    </row>
    <row r="883" spans="1:2" ht="14.25" x14ac:dyDescent="0.2">
      <c r="A883" s="96"/>
      <c r="B883" s="83"/>
    </row>
    <row r="884" spans="1:2" ht="14.25" x14ac:dyDescent="0.2">
      <c r="A884" s="96"/>
      <c r="B884" s="83"/>
    </row>
    <row r="885" spans="1:2" ht="14.25" x14ac:dyDescent="0.2">
      <c r="A885" s="96"/>
      <c r="B885" s="83"/>
    </row>
    <row r="886" spans="1:2" ht="14.25" x14ac:dyDescent="0.2">
      <c r="A886" s="96"/>
      <c r="B886" s="83"/>
    </row>
    <row r="887" spans="1:2" ht="14.25" x14ac:dyDescent="0.2">
      <c r="A887" s="96"/>
      <c r="B887" s="83"/>
    </row>
    <row r="888" spans="1:2" ht="14.25" x14ac:dyDescent="0.2">
      <c r="A888" s="96"/>
      <c r="B888" s="83"/>
    </row>
    <row r="889" spans="1:2" ht="14.25" x14ac:dyDescent="0.2">
      <c r="A889" s="96"/>
      <c r="B889" s="83"/>
    </row>
    <row r="890" spans="1:2" ht="14.25" x14ac:dyDescent="0.2">
      <c r="A890" s="96"/>
      <c r="B890" s="83"/>
    </row>
    <row r="891" spans="1:2" ht="14.25" x14ac:dyDescent="0.2">
      <c r="A891" s="96"/>
      <c r="B891" s="83"/>
    </row>
    <row r="892" spans="1:2" ht="14.25" x14ac:dyDescent="0.2">
      <c r="A892" s="96"/>
      <c r="B892" s="83"/>
    </row>
    <row r="893" spans="1:2" ht="14.25" x14ac:dyDescent="0.2">
      <c r="A893" s="96"/>
      <c r="B893" s="83"/>
    </row>
    <row r="894" spans="1:2" ht="14.25" x14ac:dyDescent="0.2">
      <c r="A894" s="96"/>
      <c r="B894" s="83"/>
    </row>
    <row r="895" spans="1:2" ht="14.25" x14ac:dyDescent="0.2">
      <c r="A895" s="96"/>
      <c r="B895" s="83"/>
    </row>
    <row r="896" spans="1:2" ht="14.25" x14ac:dyDescent="0.2">
      <c r="A896" s="96"/>
      <c r="B896" s="83"/>
    </row>
    <row r="897" spans="1:2" ht="14.25" x14ac:dyDescent="0.2">
      <c r="A897" s="96"/>
      <c r="B897" s="83"/>
    </row>
    <row r="898" spans="1:2" ht="14.25" x14ac:dyDescent="0.2">
      <c r="A898" s="96"/>
      <c r="B898" s="83"/>
    </row>
    <row r="899" spans="1:2" ht="14.25" x14ac:dyDescent="0.2">
      <c r="A899" s="96"/>
      <c r="B899" s="83"/>
    </row>
    <row r="900" spans="1:2" ht="14.25" x14ac:dyDescent="0.2">
      <c r="A900" s="96"/>
      <c r="B900" s="83"/>
    </row>
    <row r="901" spans="1:2" ht="14.25" x14ac:dyDescent="0.2">
      <c r="A901" s="96"/>
      <c r="B901" s="83"/>
    </row>
    <row r="902" spans="1:2" ht="14.25" x14ac:dyDescent="0.2">
      <c r="A902" s="96"/>
      <c r="B902" s="83"/>
    </row>
    <row r="903" spans="1:2" ht="14.25" x14ac:dyDescent="0.2">
      <c r="A903" s="96"/>
      <c r="B903" s="83"/>
    </row>
    <row r="904" spans="1:2" ht="14.25" x14ac:dyDescent="0.2">
      <c r="A904" s="96"/>
      <c r="B904" s="83"/>
    </row>
    <row r="905" spans="1:2" ht="14.25" x14ac:dyDescent="0.2">
      <c r="A905" s="96"/>
      <c r="B905" s="83"/>
    </row>
    <row r="906" spans="1:2" ht="14.25" x14ac:dyDescent="0.2">
      <c r="A906" s="96"/>
      <c r="B906" s="83"/>
    </row>
    <row r="907" spans="1:2" ht="14.25" x14ac:dyDescent="0.2">
      <c r="A907" s="96"/>
      <c r="B907" s="83"/>
    </row>
    <row r="908" spans="1:2" ht="14.25" x14ac:dyDescent="0.2">
      <c r="A908" s="96"/>
      <c r="B908" s="83"/>
    </row>
    <row r="909" spans="1:2" ht="14.25" x14ac:dyDescent="0.2">
      <c r="A909" s="96"/>
      <c r="B909" s="83"/>
    </row>
    <row r="910" spans="1:2" ht="14.25" x14ac:dyDescent="0.2">
      <c r="A910" s="96"/>
      <c r="B910" s="83"/>
    </row>
    <row r="911" spans="1:2" ht="14.25" x14ac:dyDescent="0.2">
      <c r="A911" s="96"/>
      <c r="B911" s="83"/>
    </row>
    <row r="912" spans="1:2" ht="14.25" x14ac:dyDescent="0.2">
      <c r="A912" s="96"/>
      <c r="B912" s="83"/>
    </row>
    <row r="913" spans="1:2" ht="14.25" x14ac:dyDescent="0.2">
      <c r="A913" s="96"/>
      <c r="B913" s="83"/>
    </row>
    <row r="914" spans="1:2" ht="14.25" x14ac:dyDescent="0.2">
      <c r="A914" s="96"/>
      <c r="B914" s="83"/>
    </row>
    <row r="915" spans="1:2" ht="14.25" x14ac:dyDescent="0.2">
      <c r="A915" s="96"/>
      <c r="B915" s="83"/>
    </row>
    <row r="916" spans="1:2" ht="14.25" x14ac:dyDescent="0.2">
      <c r="A916" s="96"/>
      <c r="B916" s="83"/>
    </row>
    <row r="917" spans="1:2" ht="14.25" x14ac:dyDescent="0.2">
      <c r="A917" s="96"/>
      <c r="B917" s="83"/>
    </row>
    <row r="918" spans="1:2" ht="14.25" x14ac:dyDescent="0.2">
      <c r="A918" s="96"/>
      <c r="B918" s="83"/>
    </row>
    <row r="919" spans="1:2" ht="14.25" x14ac:dyDescent="0.2">
      <c r="A919" s="96"/>
      <c r="B919" s="83"/>
    </row>
    <row r="920" spans="1:2" ht="14.25" x14ac:dyDescent="0.2">
      <c r="A920" s="96"/>
      <c r="B920" s="83"/>
    </row>
    <row r="921" spans="1:2" ht="14.25" x14ac:dyDescent="0.2">
      <c r="A921" s="96"/>
      <c r="B921" s="83"/>
    </row>
    <row r="922" spans="1:2" ht="14.25" x14ac:dyDescent="0.2">
      <c r="A922" s="96"/>
      <c r="B922" s="83"/>
    </row>
    <row r="923" spans="1:2" ht="14.25" x14ac:dyDescent="0.2">
      <c r="A923" s="96"/>
      <c r="B923" s="83"/>
    </row>
    <row r="924" spans="1:2" ht="14.25" x14ac:dyDescent="0.2">
      <c r="A924" s="96"/>
      <c r="B924" s="83"/>
    </row>
    <row r="925" spans="1:2" ht="14.25" x14ac:dyDescent="0.2">
      <c r="A925" s="96"/>
      <c r="B925" s="83"/>
    </row>
    <row r="926" spans="1:2" ht="14.25" x14ac:dyDescent="0.2">
      <c r="A926" s="96"/>
      <c r="B926" s="83"/>
    </row>
    <row r="927" spans="1:2" ht="14.25" x14ac:dyDescent="0.2">
      <c r="A927" s="96"/>
      <c r="B927" s="83"/>
    </row>
    <row r="928" spans="1:2" ht="14.25" x14ac:dyDescent="0.2">
      <c r="A928" s="96"/>
      <c r="B928" s="83"/>
    </row>
    <row r="929" spans="1:2" ht="14.25" x14ac:dyDescent="0.2">
      <c r="A929" s="96"/>
      <c r="B929" s="83"/>
    </row>
    <row r="930" spans="1:2" ht="14.25" x14ac:dyDescent="0.2">
      <c r="A930" s="96"/>
      <c r="B930" s="83"/>
    </row>
    <row r="931" spans="1:2" ht="14.25" x14ac:dyDescent="0.2">
      <c r="A931" s="96"/>
      <c r="B931" s="83"/>
    </row>
    <row r="932" spans="1:2" ht="14.25" x14ac:dyDescent="0.2">
      <c r="A932" s="96"/>
      <c r="B932" s="83"/>
    </row>
    <row r="933" spans="1:2" ht="14.25" x14ac:dyDescent="0.2">
      <c r="A933" s="96"/>
      <c r="B933" s="83"/>
    </row>
    <row r="934" spans="1:2" ht="14.25" x14ac:dyDescent="0.2">
      <c r="A934" s="96"/>
      <c r="B934" s="83"/>
    </row>
    <row r="935" spans="1:2" ht="14.25" x14ac:dyDescent="0.2">
      <c r="A935" s="96"/>
      <c r="B935" s="83"/>
    </row>
    <row r="936" spans="1:2" ht="14.25" x14ac:dyDescent="0.2">
      <c r="A936" s="96"/>
      <c r="B936" s="83"/>
    </row>
    <row r="937" spans="1:2" ht="14.25" x14ac:dyDescent="0.2">
      <c r="A937" s="96"/>
      <c r="B937" s="83"/>
    </row>
    <row r="938" spans="1:2" ht="14.25" x14ac:dyDescent="0.2">
      <c r="A938" s="96"/>
      <c r="B938" s="83"/>
    </row>
    <row r="939" spans="1:2" ht="14.25" x14ac:dyDescent="0.2">
      <c r="A939" s="96"/>
      <c r="B939" s="83"/>
    </row>
    <row r="940" spans="1:2" ht="14.25" x14ac:dyDescent="0.2">
      <c r="A940" s="96"/>
      <c r="B940" s="83"/>
    </row>
    <row r="941" spans="1:2" ht="14.25" x14ac:dyDescent="0.2">
      <c r="A941" s="96"/>
      <c r="B941" s="83"/>
    </row>
    <row r="942" spans="1:2" ht="14.25" x14ac:dyDescent="0.2">
      <c r="A942" s="96"/>
      <c r="B942" s="83"/>
    </row>
    <row r="943" spans="1:2" ht="14.25" x14ac:dyDescent="0.2">
      <c r="A943" s="96"/>
      <c r="B943" s="83"/>
    </row>
    <row r="944" spans="1:2" ht="14.25" x14ac:dyDescent="0.2">
      <c r="A944" s="96"/>
      <c r="B944" s="83"/>
    </row>
    <row r="945" spans="1:2" ht="14.25" x14ac:dyDescent="0.2">
      <c r="A945" s="96"/>
      <c r="B945" s="83"/>
    </row>
    <row r="946" spans="1:2" ht="14.25" x14ac:dyDescent="0.2">
      <c r="A946" s="96"/>
      <c r="B946" s="83"/>
    </row>
    <row r="947" spans="1:2" ht="14.25" x14ac:dyDescent="0.2">
      <c r="A947" s="96"/>
      <c r="B947" s="83"/>
    </row>
    <row r="948" spans="1:2" ht="14.25" x14ac:dyDescent="0.2">
      <c r="A948" s="96"/>
      <c r="B948" s="83"/>
    </row>
    <row r="949" spans="1:2" ht="14.25" x14ac:dyDescent="0.2">
      <c r="A949" s="96"/>
      <c r="B949" s="83"/>
    </row>
    <row r="950" spans="1:2" ht="14.25" x14ac:dyDescent="0.2">
      <c r="A950" s="96"/>
      <c r="B950" s="83"/>
    </row>
    <row r="951" spans="1:2" ht="14.25" x14ac:dyDescent="0.2">
      <c r="A951" s="96"/>
      <c r="B951" s="83"/>
    </row>
    <row r="952" spans="1:2" ht="14.25" x14ac:dyDescent="0.2">
      <c r="A952" s="96"/>
      <c r="B952" s="83"/>
    </row>
    <row r="953" spans="1:2" ht="14.25" x14ac:dyDescent="0.2">
      <c r="A953" s="96"/>
      <c r="B953" s="83"/>
    </row>
    <row r="954" spans="1:2" ht="14.25" x14ac:dyDescent="0.2">
      <c r="A954" s="96"/>
      <c r="B954" s="83"/>
    </row>
    <row r="955" spans="1:2" ht="14.25" x14ac:dyDescent="0.2">
      <c r="A955" s="96"/>
      <c r="B955" s="83"/>
    </row>
    <row r="956" spans="1:2" ht="14.25" x14ac:dyDescent="0.2">
      <c r="A956" s="96"/>
      <c r="B956" s="83"/>
    </row>
    <row r="957" spans="1:2" ht="14.25" x14ac:dyDescent="0.2">
      <c r="A957" s="96"/>
      <c r="B957" s="83"/>
    </row>
    <row r="958" spans="1:2" ht="14.25" x14ac:dyDescent="0.2">
      <c r="A958" s="96"/>
      <c r="B958" s="83"/>
    </row>
    <row r="959" spans="1:2" ht="14.25" x14ac:dyDescent="0.2">
      <c r="A959" s="96"/>
      <c r="B959" s="83"/>
    </row>
    <row r="960" spans="1:2" ht="14.25" x14ac:dyDescent="0.2">
      <c r="A960" s="96"/>
      <c r="B960" s="83"/>
    </row>
    <row r="961" spans="1:2" ht="14.25" x14ac:dyDescent="0.2">
      <c r="A961" s="96"/>
      <c r="B961" s="83"/>
    </row>
    <row r="962" spans="1:2" ht="14.25" x14ac:dyDescent="0.2">
      <c r="A962" s="96"/>
      <c r="B962" s="83"/>
    </row>
    <row r="963" spans="1:2" ht="14.25" x14ac:dyDescent="0.2">
      <c r="A963" s="96"/>
      <c r="B963" s="83"/>
    </row>
    <row r="964" spans="1:2" ht="14.25" x14ac:dyDescent="0.2">
      <c r="A964" s="96"/>
      <c r="B964" s="83"/>
    </row>
    <row r="965" spans="1:2" ht="14.25" x14ac:dyDescent="0.2">
      <c r="A965" s="96"/>
      <c r="B965" s="83"/>
    </row>
    <row r="966" spans="1:2" ht="14.25" x14ac:dyDescent="0.2">
      <c r="A966" s="96"/>
      <c r="B966" s="83"/>
    </row>
    <row r="967" spans="1:2" ht="14.25" x14ac:dyDescent="0.2">
      <c r="A967" s="96"/>
      <c r="B967" s="83"/>
    </row>
    <row r="968" spans="1:2" ht="14.25" x14ac:dyDescent="0.2">
      <c r="A968" s="96"/>
      <c r="B968" s="83"/>
    </row>
    <row r="969" spans="1:2" ht="14.25" x14ac:dyDescent="0.2">
      <c r="A969" s="96"/>
      <c r="B969" s="83"/>
    </row>
    <row r="970" spans="1:2" ht="14.25" x14ac:dyDescent="0.2">
      <c r="A970" s="96"/>
      <c r="B970" s="83"/>
    </row>
    <row r="971" spans="1:2" ht="14.25" x14ac:dyDescent="0.2">
      <c r="A971" s="96"/>
      <c r="B971" s="83"/>
    </row>
    <row r="972" spans="1:2" ht="14.25" x14ac:dyDescent="0.2">
      <c r="A972" s="96"/>
      <c r="B972" s="83"/>
    </row>
    <row r="973" spans="1:2" ht="14.25" x14ac:dyDescent="0.2">
      <c r="A973" s="96"/>
      <c r="B973" s="83"/>
    </row>
    <row r="974" spans="1:2" ht="14.25" x14ac:dyDescent="0.2">
      <c r="A974" s="96"/>
      <c r="B974" s="83"/>
    </row>
    <row r="975" spans="1:2" ht="14.25" x14ac:dyDescent="0.2">
      <c r="A975" s="96"/>
      <c r="B975" s="83"/>
    </row>
    <row r="976" spans="1:2" ht="14.25" x14ac:dyDescent="0.2">
      <c r="A976" s="96"/>
      <c r="B976" s="83"/>
    </row>
    <row r="977" spans="1:2" ht="14.25" x14ac:dyDescent="0.2">
      <c r="A977" s="96"/>
      <c r="B977" s="83"/>
    </row>
    <row r="978" spans="1:2" ht="14.25" x14ac:dyDescent="0.2">
      <c r="A978" s="96"/>
      <c r="B978" s="83"/>
    </row>
    <row r="979" spans="1:2" ht="14.25" x14ac:dyDescent="0.2">
      <c r="A979" s="96"/>
      <c r="B979" s="83"/>
    </row>
    <row r="980" spans="1:2" ht="14.25" x14ac:dyDescent="0.2">
      <c r="A980" s="96"/>
      <c r="B980" s="83"/>
    </row>
    <row r="981" spans="1:2" ht="14.25" x14ac:dyDescent="0.2">
      <c r="A981" s="96"/>
      <c r="B981" s="83"/>
    </row>
    <row r="982" spans="1:2" ht="14.25" x14ac:dyDescent="0.2">
      <c r="A982" s="96"/>
      <c r="B982" s="83"/>
    </row>
    <row r="983" spans="1:2" ht="14.25" x14ac:dyDescent="0.2">
      <c r="A983" s="96"/>
      <c r="B983" s="83"/>
    </row>
    <row r="984" spans="1:2" ht="14.25" x14ac:dyDescent="0.2">
      <c r="A984" s="96"/>
      <c r="B984" s="83"/>
    </row>
    <row r="985" spans="1:2" ht="14.25" x14ac:dyDescent="0.2">
      <c r="A985" s="96"/>
      <c r="B985" s="83"/>
    </row>
    <row r="986" spans="1:2" ht="14.25" x14ac:dyDescent="0.2">
      <c r="A986" s="96"/>
      <c r="B986" s="83"/>
    </row>
    <row r="987" spans="1:2" ht="14.25" x14ac:dyDescent="0.2">
      <c r="A987" s="96"/>
      <c r="B987" s="83"/>
    </row>
    <row r="988" spans="1:2" ht="14.25" x14ac:dyDescent="0.2">
      <c r="A988" s="96"/>
      <c r="B988" s="83"/>
    </row>
    <row r="989" spans="1:2" ht="14.25" x14ac:dyDescent="0.2">
      <c r="A989" s="96"/>
      <c r="B989" s="83"/>
    </row>
    <row r="990" spans="1:2" ht="14.25" x14ac:dyDescent="0.2">
      <c r="A990" s="96"/>
      <c r="B990" s="83"/>
    </row>
    <row r="991" spans="1:2" ht="14.25" x14ac:dyDescent="0.2">
      <c r="A991" s="96"/>
      <c r="B991" s="83"/>
    </row>
    <row r="992" spans="1:2" ht="14.25" x14ac:dyDescent="0.2">
      <c r="A992" s="96"/>
      <c r="B992" s="83"/>
    </row>
    <row r="993" spans="1:2" ht="14.25" x14ac:dyDescent="0.2">
      <c r="A993" s="96"/>
      <c r="B993" s="83"/>
    </row>
    <row r="994" spans="1:2" ht="14.25" x14ac:dyDescent="0.2">
      <c r="A994" s="96"/>
      <c r="B994" s="83"/>
    </row>
    <row r="995" spans="1:2" ht="14.25" x14ac:dyDescent="0.2">
      <c r="A995" s="96"/>
      <c r="B995" s="83"/>
    </row>
    <row r="996" spans="1:2" ht="14.25" x14ac:dyDescent="0.2">
      <c r="A996" s="96"/>
      <c r="B996" s="83"/>
    </row>
    <row r="997" spans="1:2" ht="14.25" x14ac:dyDescent="0.2">
      <c r="A997" s="96"/>
      <c r="B997" s="83"/>
    </row>
    <row r="998" spans="1:2" ht="14.25" x14ac:dyDescent="0.2">
      <c r="A998" s="96"/>
      <c r="B998" s="83"/>
    </row>
    <row r="999" spans="1:2" ht="14.25" x14ac:dyDescent="0.2">
      <c r="A999" s="96"/>
      <c r="B999" s="83"/>
    </row>
    <row r="1000" spans="1:2" ht="14.25" x14ac:dyDescent="0.2">
      <c r="A1000" s="96"/>
      <c r="B1000" s="83"/>
    </row>
    <row r="1001" spans="1:2" ht="14.25" x14ac:dyDescent="0.2">
      <c r="A1001" s="96"/>
      <c r="B1001" s="83"/>
    </row>
    <row r="1002" spans="1:2" ht="14.25" x14ac:dyDescent="0.2">
      <c r="A1002" s="96"/>
      <c r="B1002" s="83"/>
    </row>
    <row r="1003" spans="1:2" ht="14.25" x14ac:dyDescent="0.2">
      <c r="A1003" s="96"/>
      <c r="B1003" s="83"/>
    </row>
    <row r="1004" spans="1:2" ht="14.25" x14ac:dyDescent="0.2">
      <c r="A1004" s="96"/>
      <c r="B1004" s="83"/>
    </row>
    <row r="1005" spans="1:2" ht="14.25" x14ac:dyDescent="0.2">
      <c r="A1005" s="96"/>
      <c r="B1005" s="83"/>
    </row>
    <row r="1006" spans="1:2" ht="14.25" x14ac:dyDescent="0.2">
      <c r="A1006" s="96"/>
      <c r="B1006" s="83"/>
    </row>
    <row r="1007" spans="1:2" ht="14.25" x14ac:dyDescent="0.2">
      <c r="A1007" s="96"/>
      <c r="B1007" s="83"/>
    </row>
    <row r="1008" spans="1:2" ht="14.25" x14ac:dyDescent="0.2">
      <c r="A1008" s="96"/>
      <c r="B1008" s="83"/>
    </row>
    <row r="1009" spans="1:2" ht="14.25" x14ac:dyDescent="0.2">
      <c r="A1009" s="96"/>
      <c r="B1009" s="83"/>
    </row>
    <row r="1010" spans="1:2" ht="14.25" x14ac:dyDescent="0.2">
      <c r="A1010" s="96"/>
      <c r="B1010" s="83"/>
    </row>
    <row r="1011" spans="1:2" ht="14.25" x14ac:dyDescent="0.2">
      <c r="A1011" s="96"/>
      <c r="B1011" s="83"/>
    </row>
    <row r="1012" spans="1:2" ht="14.25" x14ac:dyDescent="0.2">
      <c r="A1012" s="96"/>
      <c r="B1012" s="83"/>
    </row>
    <row r="1013" spans="1:2" ht="14.25" x14ac:dyDescent="0.2">
      <c r="A1013" s="96"/>
      <c r="B1013" s="83"/>
    </row>
    <row r="1014" spans="1:2" ht="14.25" x14ac:dyDescent="0.2">
      <c r="A1014" s="96"/>
      <c r="B1014" s="83"/>
    </row>
    <row r="1015" spans="1:2" ht="14.25" x14ac:dyDescent="0.2">
      <c r="A1015" s="96"/>
      <c r="B1015" s="83"/>
    </row>
    <row r="1016" spans="1:2" ht="14.25" x14ac:dyDescent="0.2">
      <c r="A1016" s="96"/>
      <c r="B1016" s="83"/>
    </row>
    <row r="1017" spans="1:2" ht="14.25" x14ac:dyDescent="0.2">
      <c r="A1017" s="96"/>
      <c r="B1017" s="83"/>
    </row>
    <row r="1018" spans="1:2" ht="14.25" x14ac:dyDescent="0.2">
      <c r="A1018" s="96"/>
      <c r="B1018" s="83"/>
    </row>
    <row r="1019" spans="1:2" ht="14.25" x14ac:dyDescent="0.2">
      <c r="A1019" s="96"/>
      <c r="B1019" s="83"/>
    </row>
    <row r="1020" spans="1:2" ht="14.25" x14ac:dyDescent="0.2">
      <c r="A1020" s="96"/>
      <c r="B1020" s="83"/>
    </row>
    <row r="1021" spans="1:2" ht="14.25" x14ac:dyDescent="0.2">
      <c r="A1021" s="96"/>
      <c r="B1021" s="83"/>
    </row>
    <row r="1022" spans="1:2" ht="14.25" x14ac:dyDescent="0.2">
      <c r="A1022" s="96"/>
      <c r="B1022" s="83"/>
    </row>
    <row r="1023" spans="1:2" ht="14.25" x14ac:dyDescent="0.2">
      <c r="A1023" s="96"/>
      <c r="B1023" s="83"/>
    </row>
    <row r="1024" spans="1:2" ht="14.25" x14ac:dyDescent="0.2">
      <c r="A1024" s="96"/>
      <c r="B1024" s="83"/>
    </row>
    <row r="1025" spans="1:2" ht="14.25" x14ac:dyDescent="0.2">
      <c r="A1025" s="96"/>
      <c r="B1025" s="83"/>
    </row>
    <row r="1026" spans="1:2" ht="14.25" x14ac:dyDescent="0.2">
      <c r="A1026" s="96"/>
      <c r="B1026" s="83"/>
    </row>
    <row r="1027" spans="1:2" ht="14.25" x14ac:dyDescent="0.2">
      <c r="A1027" s="96"/>
      <c r="B1027" s="83"/>
    </row>
    <row r="1028" spans="1:2" ht="14.25" x14ac:dyDescent="0.2">
      <c r="A1028" s="96"/>
      <c r="B1028" s="83"/>
    </row>
    <row r="1029" spans="1:2" ht="14.25" x14ac:dyDescent="0.2">
      <c r="A1029" s="96"/>
      <c r="B1029" s="83"/>
    </row>
    <row r="1030" spans="1:2" ht="14.25" x14ac:dyDescent="0.2">
      <c r="A1030" s="96"/>
      <c r="B1030" s="83"/>
    </row>
    <row r="1031" spans="1:2" ht="14.25" x14ac:dyDescent="0.2">
      <c r="A1031" s="96"/>
      <c r="B1031" s="83"/>
    </row>
    <row r="1032" spans="1:2" ht="14.25" x14ac:dyDescent="0.2">
      <c r="A1032" s="96"/>
      <c r="B1032" s="83"/>
    </row>
    <row r="1033" spans="1:2" ht="14.25" x14ac:dyDescent="0.2">
      <c r="A1033" s="96"/>
      <c r="B1033" s="83"/>
    </row>
    <row r="1034" spans="1:2" ht="14.25" x14ac:dyDescent="0.2">
      <c r="A1034" s="96"/>
      <c r="B1034" s="83"/>
    </row>
    <row r="1035" spans="1:2" ht="14.25" x14ac:dyDescent="0.2">
      <c r="A1035" s="96"/>
      <c r="B1035" s="83"/>
    </row>
    <row r="1036" spans="1:2" ht="14.25" x14ac:dyDescent="0.2">
      <c r="A1036" s="96"/>
      <c r="B1036" s="83"/>
    </row>
    <row r="1037" spans="1:2" ht="14.25" x14ac:dyDescent="0.2">
      <c r="A1037" s="96"/>
      <c r="B1037" s="83"/>
    </row>
    <row r="1038" spans="1:2" ht="14.25" x14ac:dyDescent="0.2">
      <c r="A1038" s="96"/>
      <c r="B1038" s="83"/>
    </row>
    <row r="1039" spans="1:2" ht="14.25" x14ac:dyDescent="0.2">
      <c r="A1039" s="96"/>
      <c r="B1039" s="83"/>
    </row>
    <row r="1040" spans="1:2" ht="14.25" x14ac:dyDescent="0.2">
      <c r="A1040" s="96"/>
      <c r="B1040" s="83"/>
    </row>
    <row r="1041" spans="1:2" ht="14.25" x14ac:dyDescent="0.2">
      <c r="A1041" s="96"/>
      <c r="B1041" s="83"/>
    </row>
    <row r="1042" spans="1:2" ht="14.25" x14ac:dyDescent="0.2">
      <c r="A1042" s="96"/>
      <c r="B1042" s="83"/>
    </row>
    <row r="1043" spans="1:2" ht="14.25" x14ac:dyDescent="0.2">
      <c r="A1043" s="96"/>
      <c r="B1043" s="83"/>
    </row>
    <row r="1044" spans="1:2" ht="14.25" x14ac:dyDescent="0.2">
      <c r="A1044" s="96"/>
      <c r="B1044" s="83"/>
    </row>
    <row r="1045" spans="1:2" ht="14.25" x14ac:dyDescent="0.2">
      <c r="A1045" s="96"/>
      <c r="B1045" s="83"/>
    </row>
    <row r="1046" spans="1:2" ht="14.25" x14ac:dyDescent="0.2">
      <c r="A1046" s="96"/>
      <c r="B1046" s="83"/>
    </row>
    <row r="1047" spans="1:2" ht="14.25" x14ac:dyDescent="0.2">
      <c r="A1047" s="96"/>
      <c r="B1047" s="83"/>
    </row>
    <row r="1048" spans="1:2" ht="14.25" x14ac:dyDescent="0.2">
      <c r="A1048" s="96"/>
      <c r="B1048" s="83"/>
    </row>
    <row r="1049" spans="1:2" ht="14.25" x14ac:dyDescent="0.2">
      <c r="A1049" s="96"/>
      <c r="B1049" s="83"/>
    </row>
    <row r="1050" spans="1:2" ht="14.25" x14ac:dyDescent="0.2">
      <c r="A1050" s="96"/>
      <c r="B1050" s="83"/>
    </row>
    <row r="1051" spans="1:2" ht="14.25" x14ac:dyDescent="0.2">
      <c r="A1051" s="96"/>
      <c r="B1051" s="83"/>
    </row>
    <row r="1052" spans="1:2" ht="14.25" x14ac:dyDescent="0.2">
      <c r="A1052" s="96"/>
      <c r="B1052" s="83"/>
    </row>
    <row r="1053" spans="1:2" ht="14.25" x14ac:dyDescent="0.2">
      <c r="A1053" s="96"/>
      <c r="B1053" s="83"/>
    </row>
    <row r="1054" spans="1:2" ht="14.25" x14ac:dyDescent="0.2">
      <c r="A1054" s="96"/>
      <c r="B1054" s="83"/>
    </row>
    <row r="1055" spans="1:2" ht="14.25" x14ac:dyDescent="0.2">
      <c r="A1055" s="96"/>
      <c r="B1055" s="83"/>
    </row>
    <row r="1056" spans="1:2" ht="14.25" x14ac:dyDescent="0.2">
      <c r="A1056" s="96"/>
      <c r="B1056" s="83"/>
    </row>
    <row r="1057" spans="1:2" ht="14.25" x14ac:dyDescent="0.2">
      <c r="A1057" s="96"/>
      <c r="B1057" s="83"/>
    </row>
    <row r="1058" spans="1:2" ht="14.25" x14ac:dyDescent="0.2">
      <c r="A1058" s="96"/>
      <c r="B1058" s="83"/>
    </row>
    <row r="1059" spans="1:2" ht="14.25" x14ac:dyDescent="0.2">
      <c r="A1059" s="96"/>
      <c r="B1059" s="83"/>
    </row>
    <row r="1060" spans="1:2" ht="14.25" x14ac:dyDescent="0.2">
      <c r="A1060" s="96"/>
      <c r="B1060" s="83"/>
    </row>
    <row r="1061" spans="1:2" ht="14.25" x14ac:dyDescent="0.2">
      <c r="A1061" s="96"/>
      <c r="B1061" s="83"/>
    </row>
    <row r="1062" spans="1:2" ht="14.25" x14ac:dyDescent="0.2">
      <c r="A1062" s="96"/>
      <c r="B1062" s="83"/>
    </row>
    <row r="1063" spans="1:2" ht="14.25" x14ac:dyDescent="0.2">
      <c r="A1063" s="96"/>
      <c r="B1063" s="83"/>
    </row>
    <row r="1064" spans="1:2" ht="14.25" x14ac:dyDescent="0.2">
      <c r="A1064" s="96"/>
      <c r="B1064" s="83"/>
    </row>
    <row r="1065" spans="1:2" ht="14.25" x14ac:dyDescent="0.2">
      <c r="A1065" s="96"/>
      <c r="B1065" s="83"/>
    </row>
    <row r="1066" spans="1:2" ht="14.25" x14ac:dyDescent="0.2">
      <c r="A1066" s="96"/>
      <c r="B1066" s="83"/>
    </row>
    <row r="1067" spans="1:2" ht="14.25" x14ac:dyDescent="0.2">
      <c r="A1067" s="96"/>
      <c r="B1067" s="83"/>
    </row>
    <row r="1068" spans="1:2" ht="14.25" x14ac:dyDescent="0.2">
      <c r="A1068" s="96"/>
      <c r="B1068" s="83"/>
    </row>
    <row r="1069" spans="1:2" ht="14.25" x14ac:dyDescent="0.2">
      <c r="A1069" s="96"/>
      <c r="B1069" s="83"/>
    </row>
    <row r="1070" spans="1:2" ht="14.25" x14ac:dyDescent="0.2">
      <c r="A1070" s="96"/>
      <c r="B1070" s="83"/>
    </row>
    <row r="1071" spans="1:2" ht="14.25" x14ac:dyDescent="0.2">
      <c r="A1071" s="96"/>
      <c r="B1071" s="83"/>
    </row>
    <row r="1072" spans="1:2" ht="14.25" x14ac:dyDescent="0.2">
      <c r="A1072" s="96"/>
      <c r="B1072" s="83"/>
    </row>
    <row r="1073" spans="1:2" ht="14.25" x14ac:dyDescent="0.2">
      <c r="A1073" s="96"/>
      <c r="B1073" s="83"/>
    </row>
    <row r="1074" spans="1:2" ht="14.25" x14ac:dyDescent="0.2">
      <c r="A1074" s="96"/>
      <c r="B1074" s="83"/>
    </row>
    <row r="1075" spans="1:2" ht="14.25" x14ac:dyDescent="0.2">
      <c r="A1075" s="96"/>
      <c r="B1075" s="83"/>
    </row>
    <row r="1076" spans="1:2" ht="14.25" x14ac:dyDescent="0.2">
      <c r="A1076" s="96"/>
      <c r="B1076" s="83"/>
    </row>
    <row r="1077" spans="1:2" ht="14.25" x14ac:dyDescent="0.2">
      <c r="A1077" s="96"/>
      <c r="B1077" s="83"/>
    </row>
    <row r="1078" spans="1:2" ht="14.25" x14ac:dyDescent="0.2">
      <c r="A1078" s="96"/>
      <c r="B1078" s="83"/>
    </row>
    <row r="1079" spans="1:2" ht="14.25" x14ac:dyDescent="0.2">
      <c r="A1079" s="96"/>
      <c r="B1079" s="83"/>
    </row>
    <row r="1080" spans="1:2" ht="14.25" x14ac:dyDescent="0.2">
      <c r="A1080" s="96"/>
      <c r="B1080" s="83"/>
    </row>
    <row r="1081" spans="1:2" ht="14.25" x14ac:dyDescent="0.2">
      <c r="A1081" s="96"/>
      <c r="B1081" s="83"/>
    </row>
    <row r="1082" spans="1:2" ht="14.25" x14ac:dyDescent="0.2">
      <c r="A1082" s="96"/>
      <c r="B1082" s="83"/>
    </row>
    <row r="1083" spans="1:2" ht="14.25" x14ac:dyDescent="0.2">
      <c r="A1083" s="96"/>
      <c r="B1083" s="83"/>
    </row>
    <row r="1084" spans="1:2" ht="14.25" x14ac:dyDescent="0.2">
      <c r="A1084" s="96"/>
      <c r="B1084" s="83"/>
    </row>
    <row r="1085" spans="1:2" ht="14.25" x14ac:dyDescent="0.2">
      <c r="A1085" s="96"/>
      <c r="B1085" s="83"/>
    </row>
    <row r="1086" spans="1:2" ht="14.25" x14ac:dyDescent="0.2">
      <c r="A1086" s="96"/>
      <c r="B1086" s="83"/>
    </row>
    <row r="1087" spans="1:2" ht="14.25" x14ac:dyDescent="0.2">
      <c r="A1087" s="96"/>
      <c r="B1087" s="83"/>
    </row>
    <row r="1088" spans="1:2" ht="14.25" x14ac:dyDescent="0.2">
      <c r="A1088" s="96"/>
      <c r="B1088" s="83"/>
    </row>
    <row r="1089" spans="1:2" ht="14.25" x14ac:dyDescent="0.2">
      <c r="A1089" s="96"/>
      <c r="B1089" s="83"/>
    </row>
    <row r="1090" spans="1:2" ht="14.25" x14ac:dyDescent="0.2">
      <c r="A1090" s="96"/>
      <c r="B1090" s="83"/>
    </row>
    <row r="1091" spans="1:2" ht="14.25" x14ac:dyDescent="0.2">
      <c r="A1091" s="96"/>
      <c r="B1091" s="83"/>
    </row>
    <row r="1092" spans="1:2" ht="14.25" x14ac:dyDescent="0.2">
      <c r="A1092" s="96"/>
      <c r="B1092" s="83"/>
    </row>
    <row r="1093" spans="1:2" ht="14.25" x14ac:dyDescent="0.2">
      <c r="A1093" s="96"/>
      <c r="B1093" s="83"/>
    </row>
    <row r="1094" spans="1:2" ht="14.25" x14ac:dyDescent="0.2">
      <c r="A1094" s="96"/>
      <c r="B1094" s="83"/>
    </row>
    <row r="1095" spans="1:2" ht="14.25" x14ac:dyDescent="0.2">
      <c r="A1095" s="96"/>
      <c r="B1095" s="83"/>
    </row>
    <row r="1096" spans="1:2" ht="14.25" x14ac:dyDescent="0.2">
      <c r="A1096" s="96"/>
      <c r="B1096" s="83"/>
    </row>
    <row r="1097" spans="1:2" ht="14.25" x14ac:dyDescent="0.2">
      <c r="A1097" s="96"/>
      <c r="B1097" s="83"/>
    </row>
    <row r="1098" spans="1:2" ht="14.25" x14ac:dyDescent="0.2">
      <c r="A1098" s="96"/>
      <c r="B1098" s="83"/>
    </row>
    <row r="1099" spans="1:2" ht="14.25" x14ac:dyDescent="0.2">
      <c r="A1099" s="96"/>
      <c r="B1099" s="83"/>
    </row>
    <row r="1100" spans="1:2" ht="14.25" x14ac:dyDescent="0.2">
      <c r="A1100" s="96"/>
      <c r="B1100" s="83"/>
    </row>
    <row r="1101" spans="1:2" ht="14.25" x14ac:dyDescent="0.2">
      <c r="A1101" s="96"/>
      <c r="B1101" s="83"/>
    </row>
    <row r="1102" spans="1:2" ht="14.25" x14ac:dyDescent="0.2">
      <c r="A1102" s="96"/>
      <c r="B1102" s="83"/>
    </row>
    <row r="1103" spans="1:2" ht="14.25" x14ac:dyDescent="0.2">
      <c r="A1103" s="96"/>
      <c r="B1103" s="83"/>
    </row>
    <row r="1104" spans="1:2" ht="14.25" x14ac:dyDescent="0.2">
      <c r="A1104" s="96"/>
      <c r="B1104" s="83"/>
    </row>
    <row r="1105" spans="1:2" ht="14.25" x14ac:dyDescent="0.2">
      <c r="A1105" s="96"/>
      <c r="B1105" s="83"/>
    </row>
    <row r="1106" spans="1:2" ht="14.25" x14ac:dyDescent="0.2">
      <c r="A1106" s="96"/>
      <c r="B1106" s="83"/>
    </row>
    <row r="1107" spans="1:2" ht="14.25" x14ac:dyDescent="0.2">
      <c r="A1107" s="96"/>
      <c r="B1107" s="83"/>
    </row>
    <row r="1108" spans="1:2" ht="14.25" x14ac:dyDescent="0.2">
      <c r="A1108" s="96"/>
      <c r="B1108" s="83"/>
    </row>
    <row r="1109" spans="1:2" ht="14.25" x14ac:dyDescent="0.2">
      <c r="A1109" s="96"/>
      <c r="B1109" s="83"/>
    </row>
    <row r="1110" spans="1:2" ht="14.25" x14ac:dyDescent="0.2">
      <c r="A1110" s="96"/>
      <c r="B1110" s="83"/>
    </row>
    <row r="1111" spans="1:2" ht="14.25" x14ac:dyDescent="0.2">
      <c r="A1111" s="96"/>
      <c r="B1111" s="83"/>
    </row>
    <row r="1112" spans="1:2" ht="14.25" x14ac:dyDescent="0.2">
      <c r="A1112" s="96"/>
      <c r="B1112" s="83"/>
    </row>
    <row r="1113" spans="1:2" ht="14.25" x14ac:dyDescent="0.2">
      <c r="A1113" s="96"/>
      <c r="B1113" s="83"/>
    </row>
    <row r="1114" spans="1:2" ht="14.25" x14ac:dyDescent="0.2">
      <c r="A1114" s="96"/>
      <c r="B1114" s="83"/>
    </row>
    <row r="1115" spans="1:2" ht="14.25" x14ac:dyDescent="0.2">
      <c r="A1115" s="96"/>
      <c r="B1115" s="83"/>
    </row>
    <row r="1116" spans="1:2" ht="14.25" x14ac:dyDescent="0.2">
      <c r="A1116" s="96"/>
      <c r="B1116" s="83"/>
    </row>
    <row r="1117" spans="1:2" ht="14.25" x14ac:dyDescent="0.2">
      <c r="A1117" s="96"/>
      <c r="B1117" s="83"/>
    </row>
    <row r="1118" spans="1:2" ht="14.25" x14ac:dyDescent="0.2">
      <c r="A1118" s="96"/>
      <c r="B1118" s="83"/>
    </row>
    <row r="1119" spans="1:2" ht="14.25" x14ac:dyDescent="0.2">
      <c r="A1119" s="96"/>
      <c r="B1119" s="83"/>
    </row>
    <row r="1120" spans="1:2" ht="14.25" x14ac:dyDescent="0.2">
      <c r="A1120" s="96"/>
      <c r="B1120" s="83"/>
    </row>
    <row r="1121" spans="1:2" ht="14.25" x14ac:dyDescent="0.2">
      <c r="A1121" s="96"/>
      <c r="B1121" s="83"/>
    </row>
    <row r="1122" spans="1:2" ht="14.25" x14ac:dyDescent="0.2">
      <c r="A1122" s="96"/>
      <c r="B1122" s="83"/>
    </row>
    <row r="1123" spans="1:2" ht="14.25" x14ac:dyDescent="0.2">
      <c r="A1123" s="96"/>
      <c r="B1123" s="83"/>
    </row>
    <row r="1124" spans="1:2" ht="14.25" x14ac:dyDescent="0.2">
      <c r="A1124" s="96"/>
      <c r="B1124" s="83"/>
    </row>
    <row r="1125" spans="1:2" ht="14.25" x14ac:dyDescent="0.2">
      <c r="A1125" s="96"/>
      <c r="B1125" s="83"/>
    </row>
    <row r="1126" spans="1:2" ht="14.25" x14ac:dyDescent="0.2">
      <c r="A1126" s="96"/>
      <c r="B1126" s="83"/>
    </row>
    <row r="1127" spans="1:2" ht="14.25" x14ac:dyDescent="0.2">
      <c r="A1127" s="96"/>
      <c r="B1127" s="83"/>
    </row>
    <row r="1128" spans="1:2" ht="14.25" x14ac:dyDescent="0.2">
      <c r="A1128" s="96"/>
      <c r="B1128" s="83"/>
    </row>
    <row r="1129" spans="1:2" ht="14.25" x14ac:dyDescent="0.2">
      <c r="A1129" s="96"/>
      <c r="B1129" s="83"/>
    </row>
    <row r="1130" spans="1:2" ht="14.25" x14ac:dyDescent="0.2">
      <c r="A1130" s="96"/>
      <c r="B1130" s="83"/>
    </row>
    <row r="1131" spans="1:2" ht="14.25" x14ac:dyDescent="0.2">
      <c r="A1131" s="96"/>
      <c r="B1131" s="83"/>
    </row>
    <row r="1132" spans="1:2" ht="14.25" x14ac:dyDescent="0.2">
      <c r="A1132" s="96"/>
      <c r="B1132" s="83"/>
    </row>
    <row r="1133" spans="1:2" ht="14.25" x14ac:dyDescent="0.2">
      <c r="A1133" s="96"/>
      <c r="B1133" s="83"/>
    </row>
    <row r="1134" spans="1:2" ht="14.25" x14ac:dyDescent="0.2">
      <c r="A1134" s="96"/>
      <c r="B1134" s="83"/>
    </row>
    <row r="1135" spans="1:2" ht="14.25" x14ac:dyDescent="0.2">
      <c r="A1135" s="96"/>
      <c r="B1135" s="83"/>
    </row>
    <row r="1136" spans="1:2" ht="14.25" x14ac:dyDescent="0.2">
      <c r="A1136" s="96"/>
      <c r="B1136" s="83"/>
    </row>
    <row r="1137" spans="1:2" ht="14.25" x14ac:dyDescent="0.2">
      <c r="A1137" s="96"/>
      <c r="B1137" s="83"/>
    </row>
    <row r="1138" spans="1:2" ht="14.25" x14ac:dyDescent="0.2">
      <c r="A1138" s="96"/>
      <c r="B1138" s="83"/>
    </row>
    <row r="1139" spans="1:2" ht="14.25" x14ac:dyDescent="0.2">
      <c r="A1139" s="96"/>
      <c r="B1139" s="83"/>
    </row>
    <row r="1140" spans="1:2" ht="14.25" x14ac:dyDescent="0.2">
      <c r="A1140" s="96"/>
      <c r="B1140" s="83"/>
    </row>
    <row r="1141" spans="1:2" ht="14.25" x14ac:dyDescent="0.2">
      <c r="A1141" s="96"/>
      <c r="B1141" s="83"/>
    </row>
    <row r="1142" spans="1:2" ht="14.25" x14ac:dyDescent="0.2">
      <c r="A1142" s="96"/>
      <c r="B1142" s="83"/>
    </row>
    <row r="1143" spans="1:2" ht="14.25" x14ac:dyDescent="0.2">
      <c r="A1143" s="96"/>
      <c r="B1143" s="83"/>
    </row>
    <row r="1144" spans="1:2" ht="14.25" x14ac:dyDescent="0.2">
      <c r="A1144" s="96"/>
      <c r="B1144" s="83"/>
    </row>
    <row r="1145" spans="1:2" ht="14.25" x14ac:dyDescent="0.2">
      <c r="A1145" s="96"/>
      <c r="B1145" s="83"/>
    </row>
    <row r="1146" spans="1:2" ht="14.25" x14ac:dyDescent="0.2">
      <c r="A1146" s="96"/>
      <c r="B1146" s="83"/>
    </row>
    <row r="1147" spans="1:2" ht="14.25" x14ac:dyDescent="0.2">
      <c r="A1147" s="96"/>
      <c r="B1147" s="83"/>
    </row>
    <row r="1148" spans="1:2" ht="14.25" x14ac:dyDescent="0.2">
      <c r="A1148" s="96"/>
      <c r="B1148" s="83"/>
    </row>
    <row r="1149" spans="1:2" ht="14.25" x14ac:dyDescent="0.2">
      <c r="A1149" s="96"/>
      <c r="B1149" s="83"/>
    </row>
    <row r="1150" spans="1:2" ht="14.25" x14ac:dyDescent="0.2">
      <c r="A1150" s="96"/>
      <c r="B1150" s="83"/>
    </row>
    <row r="1151" spans="1:2" ht="14.25" x14ac:dyDescent="0.2">
      <c r="A1151" s="96"/>
      <c r="B1151" s="83"/>
    </row>
    <row r="1152" spans="1:2" ht="14.25" x14ac:dyDescent="0.2">
      <c r="A1152" s="96"/>
      <c r="B1152" s="83"/>
    </row>
    <row r="1153" spans="1:2" ht="14.25" x14ac:dyDescent="0.2">
      <c r="A1153" s="96"/>
      <c r="B1153" s="83"/>
    </row>
    <row r="1154" spans="1:2" ht="14.25" x14ac:dyDescent="0.2">
      <c r="A1154" s="96"/>
      <c r="B1154" s="83"/>
    </row>
    <row r="1155" spans="1:2" ht="14.25" x14ac:dyDescent="0.2">
      <c r="A1155" s="96"/>
      <c r="B1155" s="83"/>
    </row>
    <row r="1156" spans="1:2" ht="14.25" x14ac:dyDescent="0.2">
      <c r="A1156" s="96"/>
      <c r="B1156" s="83"/>
    </row>
    <row r="1157" spans="1:2" ht="14.25" x14ac:dyDescent="0.2">
      <c r="A1157" s="96"/>
      <c r="B1157" s="83"/>
    </row>
    <row r="1158" spans="1:2" ht="14.25" x14ac:dyDescent="0.2">
      <c r="A1158" s="96"/>
      <c r="B1158" s="83"/>
    </row>
    <row r="1159" spans="1:2" ht="14.25" x14ac:dyDescent="0.2">
      <c r="A1159" s="96"/>
      <c r="B1159" s="83"/>
    </row>
    <row r="1160" spans="1:2" ht="14.25" x14ac:dyDescent="0.2">
      <c r="A1160" s="96"/>
      <c r="B1160" s="83"/>
    </row>
    <row r="1161" spans="1:2" ht="14.25" x14ac:dyDescent="0.2">
      <c r="A1161" s="96"/>
      <c r="B1161" s="83"/>
    </row>
    <row r="1162" spans="1:2" ht="14.25" x14ac:dyDescent="0.2">
      <c r="A1162" s="96"/>
      <c r="B1162" s="83"/>
    </row>
    <row r="1163" spans="1:2" ht="14.25" x14ac:dyDescent="0.2">
      <c r="A1163" s="96"/>
      <c r="B1163" s="83"/>
    </row>
    <row r="1164" spans="1:2" ht="14.25" x14ac:dyDescent="0.2">
      <c r="A1164" s="96"/>
      <c r="B1164" s="83"/>
    </row>
    <row r="1165" spans="1:2" ht="14.25" x14ac:dyDescent="0.2">
      <c r="A1165" s="96"/>
      <c r="B1165" s="83"/>
    </row>
    <row r="1166" spans="1:2" ht="14.25" x14ac:dyDescent="0.2">
      <c r="A1166" s="96"/>
      <c r="B1166" s="83"/>
    </row>
    <row r="1167" spans="1:2" ht="14.25" x14ac:dyDescent="0.2">
      <c r="A1167" s="96"/>
      <c r="B1167" s="83"/>
    </row>
    <row r="1168" spans="1:2" ht="14.25" x14ac:dyDescent="0.2">
      <c r="A1168" s="96"/>
      <c r="B1168" s="83"/>
    </row>
    <row r="1169" spans="1:2" ht="14.25" x14ac:dyDescent="0.2">
      <c r="A1169" s="96"/>
      <c r="B1169" s="83"/>
    </row>
    <row r="1170" spans="1:2" ht="14.25" x14ac:dyDescent="0.2">
      <c r="A1170" s="96"/>
      <c r="B1170" s="83"/>
    </row>
    <row r="1171" spans="1:2" ht="14.25" x14ac:dyDescent="0.2">
      <c r="A1171" s="96"/>
      <c r="B1171" s="83"/>
    </row>
    <row r="1172" spans="1:2" ht="14.25" x14ac:dyDescent="0.2">
      <c r="A1172" s="96"/>
      <c r="B1172" s="83"/>
    </row>
    <row r="1173" spans="1:2" ht="14.25" x14ac:dyDescent="0.2">
      <c r="A1173" s="96"/>
      <c r="B1173" s="83"/>
    </row>
    <row r="1174" spans="1:2" ht="14.25" x14ac:dyDescent="0.2">
      <c r="A1174" s="96"/>
      <c r="B1174" s="83"/>
    </row>
    <row r="1175" spans="1:2" ht="14.25" x14ac:dyDescent="0.2">
      <c r="A1175" s="96"/>
      <c r="B1175" s="83"/>
    </row>
    <row r="1176" spans="1:2" ht="14.25" x14ac:dyDescent="0.2">
      <c r="A1176" s="96"/>
      <c r="B1176" s="83"/>
    </row>
    <row r="1177" spans="1:2" ht="14.25" x14ac:dyDescent="0.2">
      <c r="A1177" s="96"/>
      <c r="B1177" s="83"/>
    </row>
    <row r="1178" spans="1:2" ht="14.25" x14ac:dyDescent="0.2">
      <c r="A1178" s="96"/>
      <c r="B1178" s="83"/>
    </row>
    <row r="1179" spans="1:2" ht="14.25" x14ac:dyDescent="0.2">
      <c r="A1179" s="96"/>
      <c r="B1179" s="83"/>
    </row>
    <row r="1180" spans="1:2" ht="14.25" x14ac:dyDescent="0.2">
      <c r="A1180" s="96"/>
      <c r="B1180" s="83"/>
    </row>
    <row r="1181" spans="1:2" ht="14.25" x14ac:dyDescent="0.2">
      <c r="A1181" s="96"/>
      <c r="B1181" s="83"/>
    </row>
    <row r="1182" spans="1:2" ht="14.25" x14ac:dyDescent="0.2">
      <c r="A1182" s="96"/>
      <c r="B1182" s="83"/>
    </row>
    <row r="1183" spans="1:2" ht="14.25" x14ac:dyDescent="0.2">
      <c r="A1183" s="96"/>
      <c r="B1183" s="83"/>
    </row>
    <row r="1184" spans="1:2" ht="14.25" x14ac:dyDescent="0.2">
      <c r="A1184" s="96"/>
      <c r="B1184" s="83"/>
    </row>
    <row r="1185" spans="1:2" ht="14.25" x14ac:dyDescent="0.2">
      <c r="A1185" s="96"/>
      <c r="B1185" s="83"/>
    </row>
    <row r="1186" spans="1:2" ht="14.25" x14ac:dyDescent="0.2">
      <c r="A1186" s="96"/>
      <c r="B1186" s="83"/>
    </row>
    <row r="1187" spans="1:2" ht="14.25" x14ac:dyDescent="0.2">
      <c r="A1187" s="96"/>
      <c r="B1187" s="83"/>
    </row>
    <row r="1188" spans="1:2" ht="14.25" x14ac:dyDescent="0.2">
      <c r="A1188" s="96"/>
      <c r="B1188" s="83"/>
    </row>
    <row r="1189" spans="1:2" ht="14.25" x14ac:dyDescent="0.2">
      <c r="A1189" s="96"/>
      <c r="B1189" s="83"/>
    </row>
    <row r="1190" spans="1:2" ht="14.25" x14ac:dyDescent="0.2">
      <c r="A1190" s="96"/>
      <c r="B1190" s="83"/>
    </row>
    <row r="1191" spans="1:2" ht="14.25" x14ac:dyDescent="0.2">
      <c r="A1191" s="96"/>
      <c r="B1191" s="83"/>
    </row>
    <row r="1192" spans="1:2" ht="14.25" x14ac:dyDescent="0.2">
      <c r="A1192" s="96"/>
      <c r="B1192" s="83"/>
    </row>
    <row r="1193" spans="1:2" ht="14.25" x14ac:dyDescent="0.2">
      <c r="A1193" s="96"/>
      <c r="B1193" s="83"/>
    </row>
    <row r="1194" spans="1:2" ht="14.25" x14ac:dyDescent="0.2">
      <c r="A1194" s="96"/>
      <c r="B1194" s="83"/>
    </row>
    <row r="1195" spans="1:2" ht="14.25" x14ac:dyDescent="0.2">
      <c r="A1195" s="96"/>
      <c r="B1195" s="83"/>
    </row>
    <row r="1196" spans="1:2" ht="14.25" x14ac:dyDescent="0.2">
      <c r="A1196" s="96"/>
      <c r="B1196" s="83"/>
    </row>
    <row r="1197" spans="1:2" ht="14.25" x14ac:dyDescent="0.2">
      <c r="A1197" s="96"/>
      <c r="B1197" s="83"/>
    </row>
    <row r="1198" spans="1:2" ht="14.25" x14ac:dyDescent="0.2">
      <c r="A1198" s="96"/>
      <c r="B1198" s="83"/>
    </row>
    <row r="1199" spans="1:2" ht="14.25" x14ac:dyDescent="0.2">
      <c r="A1199" s="96"/>
      <c r="B1199" s="83"/>
    </row>
    <row r="1200" spans="1:2" ht="14.25" x14ac:dyDescent="0.2">
      <c r="A1200" s="96"/>
      <c r="B1200" s="83"/>
    </row>
    <row r="1201" spans="1:2" ht="14.25" x14ac:dyDescent="0.2">
      <c r="A1201" s="96"/>
      <c r="B1201" s="83"/>
    </row>
    <row r="1202" spans="1:2" ht="14.25" x14ac:dyDescent="0.2">
      <c r="A1202" s="96"/>
      <c r="B1202" s="83"/>
    </row>
    <row r="1203" spans="1:2" ht="14.25" x14ac:dyDescent="0.2">
      <c r="A1203" s="96"/>
      <c r="B1203" s="83"/>
    </row>
    <row r="1204" spans="1:2" ht="14.25" x14ac:dyDescent="0.2">
      <c r="A1204" s="96"/>
      <c r="B1204" s="83"/>
    </row>
    <row r="1205" spans="1:2" ht="14.25" x14ac:dyDescent="0.2">
      <c r="A1205" s="96"/>
      <c r="B1205" s="83"/>
    </row>
    <row r="1206" spans="1:2" ht="14.25" x14ac:dyDescent="0.2">
      <c r="A1206" s="96"/>
      <c r="B1206" s="83"/>
    </row>
    <row r="1207" spans="1:2" ht="14.25" x14ac:dyDescent="0.2">
      <c r="A1207" s="96"/>
      <c r="B1207" s="83"/>
    </row>
    <row r="1208" spans="1:2" ht="14.25" x14ac:dyDescent="0.2">
      <c r="A1208" s="96"/>
      <c r="B1208" s="83"/>
    </row>
    <row r="1209" spans="1:2" ht="14.25" x14ac:dyDescent="0.2">
      <c r="A1209" s="96"/>
      <c r="B1209" s="83"/>
    </row>
    <row r="1210" spans="1:2" ht="14.25" x14ac:dyDescent="0.2">
      <c r="A1210" s="96"/>
      <c r="B1210" s="83"/>
    </row>
    <row r="1211" spans="1:2" ht="14.25" x14ac:dyDescent="0.2">
      <c r="A1211" s="96"/>
      <c r="B1211" s="83"/>
    </row>
    <row r="1212" spans="1:2" ht="14.25" x14ac:dyDescent="0.2">
      <c r="A1212" s="96"/>
      <c r="B1212" s="83"/>
    </row>
    <row r="1213" spans="1:2" ht="14.25" x14ac:dyDescent="0.2">
      <c r="A1213" s="96"/>
      <c r="B1213" s="83"/>
    </row>
    <row r="1214" spans="1:2" ht="14.25" x14ac:dyDescent="0.2">
      <c r="A1214" s="96"/>
      <c r="B1214" s="83"/>
    </row>
    <row r="1215" spans="1:2" ht="14.25" x14ac:dyDescent="0.2">
      <c r="A1215" s="96"/>
      <c r="B1215" s="83"/>
    </row>
    <row r="1216" spans="1:2" ht="14.25" x14ac:dyDescent="0.2">
      <c r="A1216" s="96"/>
      <c r="B1216" s="83"/>
    </row>
    <row r="1217" spans="1:2" ht="14.25" x14ac:dyDescent="0.2">
      <c r="A1217" s="96"/>
      <c r="B1217" s="83"/>
    </row>
    <row r="1218" spans="1:2" ht="14.25" x14ac:dyDescent="0.2">
      <c r="A1218" s="96"/>
      <c r="B1218" s="83"/>
    </row>
    <row r="1219" spans="1:2" ht="14.25" x14ac:dyDescent="0.2">
      <c r="A1219" s="96"/>
      <c r="B1219" s="83"/>
    </row>
    <row r="1220" spans="1:2" ht="14.25" x14ac:dyDescent="0.2">
      <c r="A1220" s="96"/>
      <c r="B1220" s="83"/>
    </row>
    <row r="1221" spans="1:2" ht="14.25" x14ac:dyDescent="0.2">
      <c r="A1221" s="96"/>
      <c r="B1221" s="83"/>
    </row>
    <row r="1222" spans="1:2" ht="14.25" x14ac:dyDescent="0.2">
      <c r="A1222" s="96"/>
      <c r="B1222" s="83"/>
    </row>
    <row r="1223" spans="1:2" ht="14.25" x14ac:dyDescent="0.2">
      <c r="A1223" s="96"/>
      <c r="B1223" s="83"/>
    </row>
    <row r="1224" spans="1:2" ht="14.25" x14ac:dyDescent="0.2">
      <c r="A1224" s="96"/>
      <c r="B1224" s="83"/>
    </row>
    <row r="1225" spans="1:2" ht="14.25" x14ac:dyDescent="0.2">
      <c r="A1225" s="96"/>
      <c r="B1225" s="83"/>
    </row>
    <row r="1226" spans="1:2" ht="14.25" x14ac:dyDescent="0.2">
      <c r="A1226" s="96"/>
      <c r="B1226" s="83"/>
    </row>
    <row r="1227" spans="1:2" ht="14.25" x14ac:dyDescent="0.2">
      <c r="A1227" s="96"/>
      <c r="B1227" s="83"/>
    </row>
    <row r="1228" spans="1:2" ht="14.25" x14ac:dyDescent="0.2">
      <c r="A1228" s="96"/>
      <c r="B1228" s="83"/>
    </row>
    <row r="1229" spans="1:2" ht="14.25" x14ac:dyDescent="0.2">
      <c r="A1229" s="96"/>
      <c r="B1229" s="83"/>
    </row>
    <row r="1230" spans="1:2" ht="14.25" x14ac:dyDescent="0.2">
      <c r="A1230" s="96"/>
      <c r="B1230" s="83"/>
    </row>
    <row r="1231" spans="1:2" ht="14.25" x14ac:dyDescent="0.2">
      <c r="A1231" s="96"/>
      <c r="B1231" s="83"/>
    </row>
    <row r="1232" spans="1:2" ht="14.25" x14ac:dyDescent="0.2">
      <c r="A1232" s="96"/>
      <c r="B1232" s="83"/>
    </row>
    <row r="1233" spans="1:2" ht="14.25" x14ac:dyDescent="0.2">
      <c r="A1233" s="96"/>
      <c r="B1233" s="83"/>
    </row>
    <row r="1234" spans="1:2" ht="14.25" x14ac:dyDescent="0.2">
      <c r="A1234" s="96"/>
      <c r="B1234" s="83"/>
    </row>
    <row r="1235" spans="1:2" ht="14.25" x14ac:dyDescent="0.2">
      <c r="A1235" s="96"/>
      <c r="B1235" s="83"/>
    </row>
    <row r="1236" spans="1:2" ht="14.25" x14ac:dyDescent="0.2">
      <c r="A1236" s="96"/>
      <c r="B1236" s="83"/>
    </row>
    <row r="1237" spans="1:2" ht="14.25" x14ac:dyDescent="0.2">
      <c r="A1237" s="96"/>
      <c r="B1237" s="83"/>
    </row>
    <row r="1238" spans="1:2" ht="14.25" x14ac:dyDescent="0.2">
      <c r="A1238" s="96"/>
      <c r="B1238" s="83"/>
    </row>
    <row r="1239" spans="1:2" ht="14.25" x14ac:dyDescent="0.2">
      <c r="A1239" s="96"/>
      <c r="B1239" s="83"/>
    </row>
    <row r="1240" spans="1:2" ht="14.25" x14ac:dyDescent="0.2">
      <c r="A1240" s="96"/>
      <c r="B1240" s="83"/>
    </row>
    <row r="1241" spans="1:2" ht="14.25" x14ac:dyDescent="0.2">
      <c r="A1241" s="96"/>
      <c r="B1241" s="83"/>
    </row>
    <row r="1242" spans="1:2" ht="14.25" x14ac:dyDescent="0.2">
      <c r="A1242" s="96"/>
      <c r="B1242" s="83"/>
    </row>
    <row r="1243" spans="1:2" ht="14.25" x14ac:dyDescent="0.2">
      <c r="A1243" s="96"/>
      <c r="B1243" s="83"/>
    </row>
    <row r="1244" spans="1:2" ht="14.25" x14ac:dyDescent="0.2">
      <c r="A1244" s="96"/>
      <c r="B1244" s="83"/>
    </row>
    <row r="1245" spans="1:2" ht="14.25" x14ac:dyDescent="0.2">
      <c r="A1245" s="96"/>
      <c r="B1245" s="83"/>
    </row>
    <row r="1246" spans="1:2" ht="14.25" x14ac:dyDescent="0.2">
      <c r="A1246" s="96"/>
      <c r="B1246" s="83"/>
    </row>
    <row r="1247" spans="1:2" ht="14.25" x14ac:dyDescent="0.2">
      <c r="A1247" s="96"/>
      <c r="B1247" s="83"/>
    </row>
    <row r="1248" spans="1:2" ht="14.25" x14ac:dyDescent="0.2">
      <c r="A1248" s="96"/>
      <c r="B1248" s="83"/>
    </row>
    <row r="1249" spans="1:2" ht="14.25" x14ac:dyDescent="0.2">
      <c r="A1249" s="96"/>
      <c r="B1249" s="83"/>
    </row>
    <row r="1250" spans="1:2" ht="14.25" x14ac:dyDescent="0.2">
      <c r="A1250" s="96"/>
      <c r="B1250" s="83"/>
    </row>
    <row r="1251" spans="1:2" ht="14.25" x14ac:dyDescent="0.2">
      <c r="A1251" s="96"/>
      <c r="B1251" s="83"/>
    </row>
    <row r="1252" spans="1:2" ht="14.25" x14ac:dyDescent="0.2">
      <c r="A1252" s="96"/>
      <c r="B1252" s="83"/>
    </row>
    <row r="1253" spans="1:2" ht="14.25" x14ac:dyDescent="0.2">
      <c r="A1253" s="96"/>
      <c r="B1253" s="83"/>
    </row>
    <row r="1254" spans="1:2" ht="14.25" x14ac:dyDescent="0.2">
      <c r="A1254" s="96"/>
      <c r="B1254" s="83"/>
    </row>
    <row r="1255" spans="1:2" ht="14.25" x14ac:dyDescent="0.2">
      <c r="A1255" s="96"/>
      <c r="B1255" s="83"/>
    </row>
    <row r="1256" spans="1:2" ht="14.25" x14ac:dyDescent="0.2">
      <c r="A1256" s="96"/>
      <c r="B1256" s="83"/>
    </row>
    <row r="1257" spans="1:2" ht="14.25" x14ac:dyDescent="0.2">
      <c r="A1257" s="96"/>
      <c r="B1257" s="83"/>
    </row>
    <row r="1258" spans="1:2" ht="14.25" x14ac:dyDescent="0.2">
      <c r="A1258" s="96"/>
      <c r="B1258" s="83"/>
    </row>
    <row r="1259" spans="1:2" ht="14.25" x14ac:dyDescent="0.2">
      <c r="A1259" s="96"/>
      <c r="B1259" s="83"/>
    </row>
    <row r="1260" spans="1:2" ht="14.25" x14ac:dyDescent="0.2">
      <c r="A1260" s="96"/>
      <c r="B1260" s="83"/>
    </row>
    <row r="1261" spans="1:2" ht="14.25" x14ac:dyDescent="0.2">
      <c r="A1261" s="96"/>
      <c r="B1261" s="83"/>
    </row>
    <row r="1262" spans="1:2" ht="14.25" x14ac:dyDescent="0.2">
      <c r="A1262" s="96"/>
      <c r="B1262" s="83"/>
    </row>
    <row r="1263" spans="1:2" ht="14.25" x14ac:dyDescent="0.2">
      <c r="A1263" s="96"/>
      <c r="B1263" s="83"/>
    </row>
    <row r="1264" spans="1:2" ht="14.25" x14ac:dyDescent="0.2">
      <c r="A1264" s="96"/>
      <c r="B1264" s="83"/>
    </row>
    <row r="1265" spans="1:2" ht="14.25" x14ac:dyDescent="0.2">
      <c r="A1265" s="96"/>
      <c r="B1265" s="83"/>
    </row>
    <row r="1266" spans="1:2" ht="14.25" x14ac:dyDescent="0.2">
      <c r="A1266" s="96"/>
      <c r="B1266" s="83"/>
    </row>
    <row r="1267" spans="1:2" ht="14.25" x14ac:dyDescent="0.2">
      <c r="A1267" s="96"/>
      <c r="B1267" s="83"/>
    </row>
    <row r="1268" spans="1:2" ht="14.25" x14ac:dyDescent="0.2">
      <c r="A1268" s="96"/>
      <c r="B1268" s="83"/>
    </row>
    <row r="1269" spans="1:2" ht="14.25" x14ac:dyDescent="0.2">
      <c r="A1269" s="96"/>
      <c r="B1269" s="83"/>
    </row>
    <row r="1270" spans="1:2" ht="14.25" x14ac:dyDescent="0.2">
      <c r="A1270" s="96"/>
      <c r="B1270" s="83"/>
    </row>
    <row r="1271" spans="1:2" ht="14.25" x14ac:dyDescent="0.2">
      <c r="A1271" s="96"/>
      <c r="B1271" s="83"/>
    </row>
    <row r="1272" spans="1:2" ht="14.25" x14ac:dyDescent="0.2">
      <c r="A1272" s="96"/>
      <c r="B1272" s="83"/>
    </row>
    <row r="1273" spans="1:2" ht="14.25" x14ac:dyDescent="0.2">
      <c r="A1273" s="96"/>
      <c r="B1273" s="83"/>
    </row>
    <row r="1274" spans="1:2" ht="14.25" x14ac:dyDescent="0.2">
      <c r="A1274" s="96"/>
      <c r="B1274" s="83"/>
    </row>
    <row r="1275" spans="1:2" ht="14.25" x14ac:dyDescent="0.2">
      <c r="A1275" s="96"/>
      <c r="B1275" s="83"/>
    </row>
    <row r="1276" spans="1:2" ht="14.25" x14ac:dyDescent="0.2">
      <c r="A1276" s="96"/>
      <c r="B1276" s="83"/>
    </row>
    <row r="1277" spans="1:2" ht="14.25" x14ac:dyDescent="0.2">
      <c r="A1277" s="96"/>
      <c r="B1277" s="83"/>
    </row>
    <row r="1278" spans="1:2" ht="14.25" x14ac:dyDescent="0.2">
      <c r="A1278" s="96"/>
      <c r="B1278" s="83"/>
    </row>
    <row r="1279" spans="1:2" ht="14.25" x14ac:dyDescent="0.2">
      <c r="A1279" s="96"/>
      <c r="B1279" s="83"/>
    </row>
    <row r="1280" spans="1:2" ht="14.25" x14ac:dyDescent="0.2">
      <c r="A1280" s="96"/>
      <c r="B1280" s="83"/>
    </row>
    <row r="1281" spans="1:2" ht="14.25" x14ac:dyDescent="0.2">
      <c r="A1281" s="96"/>
      <c r="B1281" s="83"/>
    </row>
    <row r="1282" spans="1:2" ht="14.25" x14ac:dyDescent="0.2">
      <c r="A1282" s="96"/>
      <c r="B1282" s="83"/>
    </row>
    <row r="1283" spans="1:2" ht="14.25" x14ac:dyDescent="0.2">
      <c r="A1283" s="96"/>
      <c r="B1283" s="83"/>
    </row>
    <row r="1284" spans="1:2" ht="14.25" x14ac:dyDescent="0.2">
      <c r="A1284" s="96"/>
      <c r="B1284" s="83"/>
    </row>
    <row r="1285" spans="1:2" ht="14.25" x14ac:dyDescent="0.2">
      <c r="A1285" s="96"/>
      <c r="B1285" s="83"/>
    </row>
    <row r="1286" spans="1:2" ht="14.25" x14ac:dyDescent="0.2">
      <c r="A1286" s="96"/>
      <c r="B1286" s="83"/>
    </row>
    <row r="1287" spans="1:2" ht="14.25" x14ac:dyDescent="0.2">
      <c r="A1287" s="96"/>
      <c r="B1287" s="83"/>
    </row>
    <row r="1288" spans="1:2" ht="14.25" x14ac:dyDescent="0.2">
      <c r="A1288" s="96"/>
      <c r="B1288" s="83"/>
    </row>
    <row r="1289" spans="1:2" ht="14.25" x14ac:dyDescent="0.2">
      <c r="A1289" s="96"/>
      <c r="B1289" s="83"/>
    </row>
    <row r="1290" spans="1:2" ht="14.25" x14ac:dyDescent="0.2">
      <c r="A1290" s="96"/>
      <c r="B1290" s="83"/>
    </row>
    <row r="1291" spans="1:2" ht="14.25" x14ac:dyDescent="0.2">
      <c r="A1291" s="96"/>
      <c r="B1291" s="83"/>
    </row>
    <row r="1292" spans="1:2" ht="14.25" x14ac:dyDescent="0.2">
      <c r="A1292" s="96"/>
      <c r="B1292" s="83"/>
    </row>
    <row r="1293" spans="1:2" ht="14.25" x14ac:dyDescent="0.2">
      <c r="A1293" s="96"/>
      <c r="B1293" s="83"/>
    </row>
    <row r="1294" spans="1:2" ht="14.25" x14ac:dyDescent="0.2">
      <c r="A1294" s="96"/>
      <c r="B1294" s="83"/>
    </row>
    <row r="1295" spans="1:2" ht="14.25" x14ac:dyDescent="0.2">
      <c r="A1295" s="96"/>
      <c r="B1295" s="83"/>
    </row>
    <row r="1296" spans="1:2" ht="14.25" x14ac:dyDescent="0.2">
      <c r="A1296" s="96"/>
      <c r="B1296" s="83"/>
    </row>
    <row r="1297" spans="1:2" ht="14.25" x14ac:dyDescent="0.2">
      <c r="A1297" s="96"/>
      <c r="B1297" s="83"/>
    </row>
    <row r="1298" spans="1:2" ht="14.25" x14ac:dyDescent="0.2">
      <c r="A1298" s="96"/>
      <c r="B1298" s="83"/>
    </row>
    <row r="1299" spans="1:2" ht="14.25" x14ac:dyDescent="0.2">
      <c r="A1299" s="96"/>
      <c r="B1299" s="83"/>
    </row>
    <row r="1300" spans="1:2" ht="14.25" x14ac:dyDescent="0.2">
      <c r="A1300" s="96"/>
      <c r="B1300" s="83"/>
    </row>
    <row r="1301" spans="1:2" ht="14.25" x14ac:dyDescent="0.2">
      <c r="A1301" s="96"/>
      <c r="B1301" s="83"/>
    </row>
    <row r="1302" spans="1:2" ht="14.25" x14ac:dyDescent="0.2">
      <c r="A1302" s="96"/>
      <c r="B1302" s="83"/>
    </row>
    <row r="1303" spans="1:2" ht="14.25" x14ac:dyDescent="0.2">
      <c r="A1303" s="96"/>
      <c r="B1303" s="83"/>
    </row>
    <row r="1304" spans="1:2" ht="14.25" x14ac:dyDescent="0.2">
      <c r="A1304" s="96"/>
      <c r="B1304" s="83"/>
    </row>
    <row r="1305" spans="1:2" ht="14.25" x14ac:dyDescent="0.2">
      <c r="A1305" s="96"/>
      <c r="B1305" s="83"/>
    </row>
    <row r="1306" spans="1:2" ht="14.25" x14ac:dyDescent="0.2">
      <c r="A1306" s="96"/>
      <c r="B1306" s="83"/>
    </row>
    <row r="1307" spans="1:2" ht="14.25" x14ac:dyDescent="0.2">
      <c r="A1307" s="96"/>
      <c r="B1307" s="83"/>
    </row>
    <row r="1308" spans="1:2" ht="14.25" x14ac:dyDescent="0.2">
      <c r="A1308" s="96"/>
      <c r="B1308" s="83"/>
    </row>
    <row r="1309" spans="1:2" ht="14.25" x14ac:dyDescent="0.2">
      <c r="A1309" s="96"/>
      <c r="B1309" s="83"/>
    </row>
    <row r="1310" spans="1:2" ht="14.25" x14ac:dyDescent="0.2">
      <c r="A1310" s="96"/>
      <c r="B1310" s="83"/>
    </row>
    <row r="1311" spans="1:2" ht="14.25" x14ac:dyDescent="0.2">
      <c r="A1311" s="96"/>
      <c r="B1311" s="83"/>
    </row>
    <row r="1312" spans="1:2" ht="14.25" x14ac:dyDescent="0.2">
      <c r="A1312" s="96"/>
      <c r="B1312" s="83"/>
    </row>
    <row r="1313" spans="1:2" ht="14.25" x14ac:dyDescent="0.2">
      <c r="A1313" s="96"/>
      <c r="B1313" s="83"/>
    </row>
    <row r="1314" spans="1:2" ht="14.25" x14ac:dyDescent="0.2">
      <c r="A1314" s="96"/>
      <c r="B1314" s="83"/>
    </row>
    <row r="1315" spans="1:2" ht="14.25" x14ac:dyDescent="0.2">
      <c r="A1315" s="96"/>
      <c r="B1315" s="83"/>
    </row>
    <row r="1316" spans="1:2" ht="14.25" x14ac:dyDescent="0.2">
      <c r="A1316" s="96"/>
      <c r="B1316" s="83"/>
    </row>
    <row r="1317" spans="1:2" ht="14.25" x14ac:dyDescent="0.2">
      <c r="A1317" s="96"/>
      <c r="B1317" s="83"/>
    </row>
    <row r="1318" spans="1:2" ht="14.25" x14ac:dyDescent="0.2">
      <c r="A1318" s="96"/>
      <c r="B1318" s="83"/>
    </row>
    <row r="1319" spans="1:2" ht="14.25" x14ac:dyDescent="0.2">
      <c r="A1319" s="96"/>
      <c r="B1319" s="83"/>
    </row>
    <row r="1320" spans="1:2" ht="14.25" x14ac:dyDescent="0.2">
      <c r="A1320" s="96"/>
      <c r="B1320" s="83"/>
    </row>
    <row r="1321" spans="1:2" ht="14.25" x14ac:dyDescent="0.2">
      <c r="A1321" s="96"/>
      <c r="B1321" s="83"/>
    </row>
    <row r="1322" spans="1:2" ht="14.25" x14ac:dyDescent="0.2">
      <c r="A1322" s="96"/>
      <c r="B1322" s="83"/>
    </row>
    <row r="1323" spans="1:2" ht="14.25" x14ac:dyDescent="0.2">
      <c r="A1323" s="96"/>
      <c r="B1323" s="83"/>
    </row>
    <row r="1324" spans="1:2" ht="14.25" x14ac:dyDescent="0.2">
      <c r="A1324" s="96"/>
      <c r="B1324" s="83"/>
    </row>
    <row r="1325" spans="1:2" ht="14.25" x14ac:dyDescent="0.2">
      <c r="A1325" s="96"/>
      <c r="B1325" s="83"/>
    </row>
    <row r="1326" spans="1:2" ht="14.25" x14ac:dyDescent="0.2">
      <c r="A1326" s="96"/>
      <c r="B1326" s="83"/>
    </row>
    <row r="1327" spans="1:2" ht="14.25" x14ac:dyDescent="0.2">
      <c r="A1327" s="96"/>
      <c r="B1327" s="83"/>
    </row>
    <row r="1328" spans="1:2" ht="14.25" x14ac:dyDescent="0.2">
      <c r="A1328" s="96"/>
      <c r="B1328" s="83"/>
    </row>
    <row r="1329" spans="1:2" ht="14.25" x14ac:dyDescent="0.2">
      <c r="A1329" s="96"/>
      <c r="B1329" s="83"/>
    </row>
    <row r="1330" spans="1:2" ht="14.25" x14ac:dyDescent="0.2">
      <c r="A1330" s="96"/>
      <c r="B1330" s="83"/>
    </row>
    <row r="1331" spans="1:2" ht="14.25" x14ac:dyDescent="0.2">
      <c r="A1331" s="96"/>
      <c r="B1331" s="83"/>
    </row>
    <row r="1332" spans="1:2" ht="14.25" x14ac:dyDescent="0.2">
      <c r="A1332" s="96"/>
      <c r="B1332" s="83"/>
    </row>
    <row r="1333" spans="1:2" ht="14.25" x14ac:dyDescent="0.2">
      <c r="A1333" s="96"/>
      <c r="B1333" s="83"/>
    </row>
    <row r="1334" spans="1:2" ht="14.25" x14ac:dyDescent="0.2">
      <c r="A1334" s="96"/>
      <c r="B1334" s="83"/>
    </row>
    <row r="1335" spans="1:2" ht="14.25" x14ac:dyDescent="0.2">
      <c r="A1335" s="96"/>
      <c r="B1335" s="83"/>
    </row>
    <row r="1336" spans="1:2" ht="14.25" x14ac:dyDescent="0.2">
      <c r="A1336" s="96"/>
      <c r="B1336" s="83"/>
    </row>
    <row r="1337" spans="1:2" ht="14.25" x14ac:dyDescent="0.2">
      <c r="A1337" s="96"/>
      <c r="B1337" s="83"/>
    </row>
    <row r="1338" spans="1:2" ht="14.25" x14ac:dyDescent="0.2">
      <c r="A1338" s="96"/>
      <c r="B1338" s="83"/>
    </row>
    <row r="1339" spans="1:2" ht="14.25" x14ac:dyDescent="0.2">
      <c r="A1339" s="96"/>
      <c r="B1339" s="83"/>
    </row>
    <row r="1340" spans="1:2" ht="14.25" x14ac:dyDescent="0.2">
      <c r="A1340" s="96"/>
      <c r="B1340" s="83"/>
    </row>
    <row r="1341" spans="1:2" ht="14.25" x14ac:dyDescent="0.2">
      <c r="A1341" s="96"/>
      <c r="B1341" s="83"/>
    </row>
    <row r="1342" spans="1:2" ht="14.25" x14ac:dyDescent="0.2">
      <c r="A1342" s="96"/>
      <c r="B1342" s="83"/>
    </row>
    <row r="1343" spans="1:2" ht="14.25" x14ac:dyDescent="0.2">
      <c r="A1343" s="96"/>
      <c r="B1343" s="83"/>
    </row>
    <row r="1344" spans="1:2" ht="14.25" x14ac:dyDescent="0.2">
      <c r="A1344" s="96"/>
      <c r="B1344" s="83"/>
    </row>
    <row r="1345" spans="1:2" ht="14.25" x14ac:dyDescent="0.2">
      <c r="A1345" s="96"/>
      <c r="B1345" s="83"/>
    </row>
    <row r="1346" spans="1:2" ht="14.25" x14ac:dyDescent="0.2">
      <c r="A1346" s="96"/>
      <c r="B1346" s="83"/>
    </row>
    <row r="1347" spans="1:2" ht="14.25" x14ac:dyDescent="0.2">
      <c r="A1347" s="96"/>
      <c r="B1347" s="83"/>
    </row>
    <row r="1348" spans="1:2" ht="14.25" x14ac:dyDescent="0.2">
      <c r="A1348" s="96"/>
      <c r="B1348" s="83"/>
    </row>
    <row r="1349" spans="1:2" ht="14.25" x14ac:dyDescent="0.2">
      <c r="A1349" s="96"/>
      <c r="B1349" s="83"/>
    </row>
    <row r="1350" spans="1:2" ht="14.25" x14ac:dyDescent="0.2">
      <c r="A1350" s="96"/>
      <c r="B1350" s="83"/>
    </row>
    <row r="1351" spans="1:2" ht="14.25" x14ac:dyDescent="0.2">
      <c r="A1351" s="96"/>
      <c r="B1351" s="83"/>
    </row>
    <row r="1352" spans="1:2" ht="14.25" x14ac:dyDescent="0.2">
      <c r="A1352" s="96"/>
      <c r="B1352" s="83"/>
    </row>
    <row r="1353" spans="1:2" ht="14.25" x14ac:dyDescent="0.2">
      <c r="A1353" s="96"/>
      <c r="B1353" s="83"/>
    </row>
    <row r="1354" spans="1:2" ht="14.25" x14ac:dyDescent="0.2">
      <c r="A1354" s="96"/>
      <c r="B1354" s="83"/>
    </row>
    <row r="1355" spans="1:2" ht="14.25" x14ac:dyDescent="0.2">
      <c r="A1355" s="96"/>
      <c r="B1355" s="83"/>
    </row>
    <row r="1356" spans="1:2" ht="14.25" x14ac:dyDescent="0.2">
      <c r="A1356" s="96"/>
      <c r="B1356" s="83"/>
    </row>
    <row r="1357" spans="1:2" ht="14.25" x14ac:dyDescent="0.2">
      <c r="A1357" s="96"/>
      <c r="B1357" s="83"/>
    </row>
    <row r="1358" spans="1:2" ht="14.25" x14ac:dyDescent="0.2">
      <c r="A1358" s="96"/>
      <c r="B1358" s="83"/>
    </row>
    <row r="1359" spans="1:2" ht="14.25" x14ac:dyDescent="0.2">
      <c r="A1359" s="96"/>
      <c r="B1359" s="83"/>
    </row>
    <row r="1360" spans="1:2" ht="14.25" x14ac:dyDescent="0.2">
      <c r="A1360" s="96"/>
      <c r="B1360" s="83"/>
    </row>
    <row r="1361" spans="1:2" ht="14.25" x14ac:dyDescent="0.2">
      <c r="A1361" s="96"/>
      <c r="B1361" s="83"/>
    </row>
    <row r="1362" spans="1:2" ht="14.25" x14ac:dyDescent="0.2">
      <c r="A1362" s="96"/>
      <c r="B1362" s="83"/>
    </row>
    <row r="1363" spans="1:2" ht="14.25" x14ac:dyDescent="0.2">
      <c r="A1363" s="96"/>
      <c r="B1363" s="83"/>
    </row>
    <row r="1364" spans="1:2" ht="14.25" x14ac:dyDescent="0.2">
      <c r="A1364" s="96"/>
      <c r="B1364" s="83"/>
    </row>
    <row r="1365" spans="1:2" ht="14.25" x14ac:dyDescent="0.2">
      <c r="A1365" s="96"/>
      <c r="B1365" s="83"/>
    </row>
    <row r="1366" spans="1:2" ht="14.25" x14ac:dyDescent="0.2">
      <c r="A1366" s="96"/>
      <c r="B1366" s="83"/>
    </row>
    <row r="1367" spans="1:2" ht="14.25" x14ac:dyDescent="0.2">
      <c r="A1367" s="96"/>
      <c r="B1367" s="83"/>
    </row>
    <row r="1368" spans="1:2" ht="14.25" x14ac:dyDescent="0.2">
      <c r="A1368" s="96"/>
      <c r="B1368" s="83"/>
    </row>
    <row r="1369" spans="1:2" ht="14.25" x14ac:dyDescent="0.2">
      <c r="A1369" s="96"/>
      <c r="B1369" s="83"/>
    </row>
    <row r="1370" spans="1:2" ht="14.25" x14ac:dyDescent="0.2">
      <c r="A1370" s="96"/>
      <c r="B1370" s="83"/>
    </row>
    <row r="1371" spans="1:2" ht="14.25" x14ac:dyDescent="0.2">
      <c r="A1371" s="96"/>
      <c r="B1371" s="83"/>
    </row>
    <row r="1372" spans="1:2" ht="14.25" x14ac:dyDescent="0.2">
      <c r="A1372" s="96"/>
      <c r="B1372" s="83"/>
    </row>
    <row r="1373" spans="1:2" ht="14.25" x14ac:dyDescent="0.2">
      <c r="A1373" s="96"/>
      <c r="B1373" s="83"/>
    </row>
    <row r="1374" spans="1:2" ht="14.25" x14ac:dyDescent="0.2">
      <c r="A1374" s="96"/>
      <c r="B1374" s="83"/>
    </row>
    <row r="1375" spans="1:2" ht="14.25" x14ac:dyDescent="0.2">
      <c r="A1375" s="96"/>
      <c r="B1375" s="83"/>
    </row>
    <row r="1376" spans="1:2" ht="14.25" x14ac:dyDescent="0.2">
      <c r="A1376" s="96"/>
      <c r="B1376" s="83"/>
    </row>
    <row r="1377" spans="1:2" ht="14.25" x14ac:dyDescent="0.2">
      <c r="A1377" s="96"/>
      <c r="B1377" s="83"/>
    </row>
    <row r="1378" spans="1:2" ht="14.25" x14ac:dyDescent="0.2">
      <c r="A1378" s="96"/>
      <c r="B1378" s="83"/>
    </row>
    <row r="1379" spans="1:2" ht="14.25" x14ac:dyDescent="0.2">
      <c r="A1379" s="96"/>
      <c r="B1379" s="83"/>
    </row>
    <row r="1380" spans="1:2" ht="14.25" x14ac:dyDescent="0.2">
      <c r="A1380" s="96"/>
      <c r="B1380" s="83"/>
    </row>
    <row r="1381" spans="1:2" ht="14.25" x14ac:dyDescent="0.2">
      <c r="A1381" s="96"/>
      <c r="B1381" s="83"/>
    </row>
    <row r="1382" spans="1:2" ht="14.25" x14ac:dyDescent="0.2">
      <c r="A1382" s="96"/>
      <c r="B1382" s="83"/>
    </row>
    <row r="1383" spans="1:2" ht="14.25" x14ac:dyDescent="0.2">
      <c r="A1383" s="96"/>
      <c r="B1383" s="83"/>
    </row>
    <row r="1384" spans="1:2" ht="14.25" x14ac:dyDescent="0.2">
      <c r="A1384" s="96"/>
      <c r="B1384" s="83"/>
    </row>
    <row r="1385" spans="1:2" ht="14.25" x14ac:dyDescent="0.2">
      <c r="A1385" s="96"/>
      <c r="B1385" s="83"/>
    </row>
    <row r="1386" spans="1:2" ht="14.25" x14ac:dyDescent="0.2">
      <c r="A1386" s="96"/>
      <c r="B1386" s="83"/>
    </row>
    <row r="1387" spans="1:2" ht="14.25" x14ac:dyDescent="0.2">
      <c r="A1387" s="96"/>
      <c r="B1387" s="83"/>
    </row>
    <row r="1388" spans="1:2" ht="14.25" x14ac:dyDescent="0.2">
      <c r="A1388" s="96"/>
      <c r="B1388" s="83"/>
    </row>
    <row r="1389" spans="1:2" ht="14.25" x14ac:dyDescent="0.2">
      <c r="A1389" s="96"/>
      <c r="B1389" s="83"/>
    </row>
    <row r="1390" spans="1:2" ht="14.25" x14ac:dyDescent="0.2">
      <c r="A1390" s="96"/>
      <c r="B1390" s="83"/>
    </row>
    <row r="1391" spans="1:2" ht="14.25" x14ac:dyDescent="0.2">
      <c r="A1391" s="96"/>
      <c r="B1391" s="83"/>
    </row>
    <row r="1392" spans="1:2" ht="14.25" x14ac:dyDescent="0.2">
      <c r="A1392" s="96"/>
      <c r="B1392" s="83"/>
    </row>
    <row r="1393" spans="1:2" ht="14.25" x14ac:dyDescent="0.2">
      <c r="A1393" s="96"/>
      <c r="B1393" s="83"/>
    </row>
    <row r="1394" spans="1:2" ht="14.25" x14ac:dyDescent="0.2">
      <c r="A1394" s="96"/>
      <c r="B1394" s="83"/>
    </row>
    <row r="1395" spans="1:2" ht="14.25" x14ac:dyDescent="0.2">
      <c r="A1395" s="96"/>
      <c r="B1395" s="83"/>
    </row>
    <row r="1396" spans="1:2" ht="14.25" x14ac:dyDescent="0.2">
      <c r="A1396" s="96"/>
      <c r="B1396" s="83"/>
    </row>
    <row r="1397" spans="1:2" ht="14.25" x14ac:dyDescent="0.2">
      <c r="A1397" s="96"/>
      <c r="B1397" s="83"/>
    </row>
    <row r="1398" spans="1:2" ht="14.25" x14ac:dyDescent="0.2">
      <c r="A1398" s="96"/>
      <c r="B1398" s="83"/>
    </row>
    <row r="1399" spans="1:2" ht="14.25" x14ac:dyDescent="0.2">
      <c r="A1399" s="96"/>
      <c r="B1399" s="83"/>
    </row>
    <row r="1400" spans="1:2" ht="14.25" x14ac:dyDescent="0.2">
      <c r="A1400" s="96"/>
      <c r="B1400" s="83"/>
    </row>
    <row r="1401" spans="1:2" ht="14.25" x14ac:dyDescent="0.2">
      <c r="A1401" s="96"/>
      <c r="B1401" s="83"/>
    </row>
    <row r="1402" spans="1:2" ht="14.25" x14ac:dyDescent="0.2">
      <c r="A1402" s="96"/>
      <c r="B1402" s="83"/>
    </row>
    <row r="1403" spans="1:2" ht="14.25" x14ac:dyDescent="0.2">
      <c r="A1403" s="96"/>
      <c r="B1403" s="83"/>
    </row>
    <row r="1404" spans="1:2" ht="14.25" x14ac:dyDescent="0.2">
      <c r="A1404" s="96"/>
      <c r="B1404" s="83"/>
    </row>
    <row r="1405" spans="1:2" ht="14.25" x14ac:dyDescent="0.2">
      <c r="A1405" s="96"/>
      <c r="B1405" s="83"/>
    </row>
    <row r="1406" spans="1:2" ht="14.25" x14ac:dyDescent="0.2">
      <c r="A1406" s="96"/>
      <c r="B1406" s="83"/>
    </row>
    <row r="1407" spans="1:2" ht="14.25" x14ac:dyDescent="0.2">
      <c r="A1407" s="96"/>
      <c r="B1407" s="83"/>
    </row>
    <row r="1408" spans="1:2" ht="14.25" x14ac:dyDescent="0.2">
      <c r="A1408" s="96"/>
      <c r="B1408" s="83"/>
    </row>
    <row r="1409" spans="1:2" ht="14.25" x14ac:dyDescent="0.2">
      <c r="A1409" s="96"/>
      <c r="B1409" s="83"/>
    </row>
    <row r="1410" spans="1:2" ht="14.25" x14ac:dyDescent="0.2">
      <c r="A1410" s="96"/>
      <c r="B1410" s="83"/>
    </row>
    <row r="1411" spans="1:2" ht="14.25" x14ac:dyDescent="0.2">
      <c r="A1411" s="96"/>
      <c r="B1411" s="83"/>
    </row>
    <row r="1412" spans="1:2" ht="14.25" x14ac:dyDescent="0.2">
      <c r="A1412" s="96"/>
      <c r="B1412" s="83"/>
    </row>
    <row r="1413" spans="1:2" ht="14.25" x14ac:dyDescent="0.2">
      <c r="A1413" s="96"/>
      <c r="B1413" s="83"/>
    </row>
    <row r="1414" spans="1:2" ht="14.25" x14ac:dyDescent="0.2">
      <c r="A1414" s="96"/>
      <c r="B1414" s="83"/>
    </row>
    <row r="1415" spans="1:2" ht="14.25" x14ac:dyDescent="0.2">
      <c r="A1415" s="96"/>
      <c r="B1415" s="83"/>
    </row>
    <row r="1416" spans="1:2" ht="14.25" x14ac:dyDescent="0.2">
      <c r="A1416" s="96"/>
      <c r="B1416" s="83"/>
    </row>
    <row r="1417" spans="1:2" ht="14.25" x14ac:dyDescent="0.2">
      <c r="A1417" s="96"/>
      <c r="B1417" s="83"/>
    </row>
    <row r="1418" spans="1:2" ht="14.25" x14ac:dyDescent="0.2">
      <c r="A1418" s="96"/>
      <c r="B1418" s="83"/>
    </row>
    <row r="1419" spans="1:2" ht="14.25" x14ac:dyDescent="0.2">
      <c r="A1419" s="96"/>
      <c r="B1419" s="83"/>
    </row>
    <row r="1420" spans="1:2" ht="14.25" x14ac:dyDescent="0.2">
      <c r="A1420" s="96"/>
      <c r="B1420" s="83"/>
    </row>
    <row r="1421" spans="1:2" ht="14.25" x14ac:dyDescent="0.2">
      <c r="A1421" s="96"/>
      <c r="B1421" s="83"/>
    </row>
    <row r="1422" spans="1:2" ht="14.25" x14ac:dyDescent="0.2">
      <c r="A1422" s="96"/>
      <c r="B1422" s="83"/>
    </row>
    <row r="1423" spans="1:2" ht="14.25" x14ac:dyDescent="0.2">
      <c r="A1423" s="96"/>
      <c r="B1423" s="83"/>
    </row>
    <row r="1424" spans="1:2" ht="14.25" x14ac:dyDescent="0.2">
      <c r="A1424" s="96"/>
      <c r="B1424" s="83"/>
    </row>
    <row r="1425" spans="1:2" ht="14.25" x14ac:dyDescent="0.2">
      <c r="A1425" s="96"/>
      <c r="B1425" s="83"/>
    </row>
    <row r="1426" spans="1:2" ht="14.25" x14ac:dyDescent="0.2">
      <c r="A1426" s="96"/>
      <c r="B1426" s="83"/>
    </row>
    <row r="1427" spans="1:2" ht="14.25" x14ac:dyDescent="0.2">
      <c r="A1427" s="96"/>
      <c r="B1427" s="83"/>
    </row>
    <row r="1428" spans="1:2" ht="14.25" x14ac:dyDescent="0.2">
      <c r="A1428" s="96"/>
      <c r="B1428" s="83"/>
    </row>
    <row r="1429" spans="1:2" ht="14.25" x14ac:dyDescent="0.2">
      <c r="A1429" s="96"/>
      <c r="B1429" s="83"/>
    </row>
    <row r="1430" spans="1:2" ht="14.25" x14ac:dyDescent="0.2">
      <c r="A1430" s="96"/>
      <c r="B1430" s="83"/>
    </row>
    <row r="1431" spans="1:2" ht="14.25" x14ac:dyDescent="0.2">
      <c r="A1431" s="96"/>
      <c r="B1431" s="83"/>
    </row>
    <row r="1432" spans="1:2" ht="14.25" x14ac:dyDescent="0.2">
      <c r="A1432" s="96"/>
      <c r="B1432" s="83"/>
    </row>
    <row r="1433" spans="1:2" ht="14.25" x14ac:dyDescent="0.2">
      <c r="A1433" s="96"/>
      <c r="B1433" s="83"/>
    </row>
    <row r="1434" spans="1:2" ht="14.25" x14ac:dyDescent="0.2">
      <c r="A1434" s="96"/>
      <c r="B1434" s="83"/>
    </row>
    <row r="1435" spans="1:2" ht="14.25" x14ac:dyDescent="0.2">
      <c r="A1435" s="96"/>
      <c r="B1435" s="83"/>
    </row>
    <row r="1436" spans="1:2" ht="14.25" x14ac:dyDescent="0.2">
      <c r="A1436" s="96"/>
      <c r="B1436" s="83"/>
    </row>
    <row r="1437" spans="1:2" ht="14.25" x14ac:dyDescent="0.2">
      <c r="A1437" s="96"/>
      <c r="B1437" s="83"/>
    </row>
    <row r="1438" spans="1:2" ht="14.25" x14ac:dyDescent="0.2">
      <c r="A1438" s="96"/>
      <c r="B1438" s="83"/>
    </row>
    <row r="1439" spans="1:2" ht="14.25" x14ac:dyDescent="0.2">
      <c r="A1439" s="96"/>
      <c r="B1439" s="83"/>
    </row>
    <row r="1440" spans="1:2" ht="14.25" x14ac:dyDescent="0.2">
      <c r="A1440" s="96"/>
      <c r="B1440" s="83"/>
    </row>
    <row r="1441" spans="1:2" ht="14.25" x14ac:dyDescent="0.2">
      <c r="A1441" s="96"/>
      <c r="B1441" s="83"/>
    </row>
    <row r="1442" spans="1:2" ht="14.25" x14ac:dyDescent="0.2">
      <c r="A1442" s="96"/>
      <c r="B1442" s="83"/>
    </row>
    <row r="1443" spans="1:2" ht="14.25" x14ac:dyDescent="0.2">
      <c r="A1443" s="96"/>
      <c r="B1443" s="83"/>
    </row>
    <row r="1444" spans="1:2" ht="14.25" x14ac:dyDescent="0.2">
      <c r="A1444" s="96"/>
      <c r="B1444" s="83"/>
    </row>
    <row r="1445" spans="1:2" ht="14.25" x14ac:dyDescent="0.2">
      <c r="A1445" s="96"/>
      <c r="B1445" s="83"/>
    </row>
    <row r="1446" spans="1:2" ht="14.25" x14ac:dyDescent="0.2">
      <c r="A1446" s="96"/>
      <c r="B1446" s="83"/>
    </row>
    <row r="1447" spans="1:2" ht="14.25" x14ac:dyDescent="0.2">
      <c r="A1447" s="96"/>
      <c r="B1447" s="83"/>
    </row>
    <row r="1448" spans="1:2" ht="14.25" x14ac:dyDescent="0.2">
      <c r="A1448" s="96"/>
      <c r="B1448" s="83"/>
    </row>
    <row r="1449" spans="1:2" ht="14.25" x14ac:dyDescent="0.2">
      <c r="A1449" s="96"/>
      <c r="B1449" s="83"/>
    </row>
    <row r="1450" spans="1:2" ht="14.25" x14ac:dyDescent="0.2">
      <c r="A1450" s="96"/>
      <c r="B1450" s="83"/>
    </row>
    <row r="1451" spans="1:2" ht="14.25" x14ac:dyDescent="0.2">
      <c r="A1451" s="96"/>
      <c r="B1451" s="83"/>
    </row>
    <row r="1452" spans="1:2" ht="14.25" x14ac:dyDescent="0.2">
      <c r="A1452" s="96"/>
      <c r="B1452" s="83"/>
    </row>
    <row r="1453" spans="1:2" ht="14.25" x14ac:dyDescent="0.2">
      <c r="A1453" s="96"/>
      <c r="B1453" s="83"/>
    </row>
    <row r="1454" spans="1:2" ht="14.25" x14ac:dyDescent="0.2">
      <c r="A1454" s="96"/>
      <c r="B1454" s="83"/>
    </row>
    <row r="1455" spans="1:2" ht="14.25" x14ac:dyDescent="0.2">
      <c r="A1455" s="96"/>
      <c r="B1455" s="83"/>
    </row>
    <row r="1456" spans="1:2" ht="14.25" x14ac:dyDescent="0.2">
      <c r="A1456" s="96"/>
      <c r="B1456" s="83"/>
    </row>
    <row r="1457" spans="1:2" ht="14.25" x14ac:dyDescent="0.2">
      <c r="A1457" s="96"/>
      <c r="B1457" s="83"/>
    </row>
    <row r="1458" spans="1:2" ht="14.25" x14ac:dyDescent="0.2">
      <c r="A1458" s="96"/>
      <c r="B1458" s="83"/>
    </row>
    <row r="1459" spans="1:2" ht="14.25" x14ac:dyDescent="0.2">
      <c r="A1459" s="96"/>
      <c r="B1459" s="83"/>
    </row>
    <row r="1460" spans="1:2" ht="14.25" x14ac:dyDescent="0.2">
      <c r="A1460" s="96"/>
      <c r="B1460" s="83"/>
    </row>
    <row r="1461" spans="1:2" ht="14.25" x14ac:dyDescent="0.2">
      <c r="A1461" s="96"/>
      <c r="B1461" s="83"/>
    </row>
    <row r="1462" spans="1:2" ht="14.25" x14ac:dyDescent="0.2">
      <c r="A1462" s="96"/>
      <c r="B1462" s="83"/>
    </row>
    <row r="1463" spans="1:2" ht="14.25" x14ac:dyDescent="0.2">
      <c r="A1463" s="96"/>
      <c r="B1463" s="83"/>
    </row>
    <row r="1464" spans="1:2" ht="14.25" x14ac:dyDescent="0.2">
      <c r="A1464" s="96"/>
      <c r="B1464" s="83"/>
    </row>
    <row r="1465" spans="1:2" ht="14.25" x14ac:dyDescent="0.2">
      <c r="A1465" s="96"/>
      <c r="B1465" s="83"/>
    </row>
    <row r="1466" spans="1:2" ht="14.25" x14ac:dyDescent="0.2">
      <c r="A1466" s="96"/>
      <c r="B1466" s="83"/>
    </row>
    <row r="1467" spans="1:2" ht="14.25" x14ac:dyDescent="0.2">
      <c r="A1467" s="96"/>
      <c r="B1467" s="83"/>
    </row>
    <row r="1468" spans="1:2" ht="14.25" x14ac:dyDescent="0.2">
      <c r="A1468" s="96"/>
      <c r="B1468" s="83"/>
    </row>
    <row r="1469" spans="1:2" ht="14.25" x14ac:dyDescent="0.2">
      <c r="A1469" s="96"/>
      <c r="B1469" s="83"/>
    </row>
    <row r="1470" spans="1:2" ht="14.25" x14ac:dyDescent="0.2">
      <c r="A1470" s="96"/>
      <c r="B1470" s="83"/>
    </row>
    <row r="1471" spans="1:2" ht="14.25" x14ac:dyDescent="0.2">
      <c r="A1471" s="96"/>
      <c r="B1471" s="83"/>
    </row>
    <row r="1472" spans="1:2" ht="14.25" x14ac:dyDescent="0.2">
      <c r="A1472" s="96"/>
      <c r="B1472" s="83"/>
    </row>
    <row r="1473" spans="1:2" ht="14.25" x14ac:dyDescent="0.2">
      <c r="A1473" s="96"/>
      <c r="B1473" s="83"/>
    </row>
    <row r="1474" spans="1:2" ht="14.25" x14ac:dyDescent="0.2">
      <c r="A1474" s="96"/>
      <c r="B1474" s="83"/>
    </row>
    <row r="1475" spans="1:2" ht="14.25" x14ac:dyDescent="0.2">
      <c r="A1475" s="96"/>
      <c r="B1475" s="83"/>
    </row>
    <row r="1476" spans="1:2" ht="14.25" x14ac:dyDescent="0.2">
      <c r="A1476" s="96"/>
      <c r="B1476" s="83"/>
    </row>
    <row r="1477" spans="1:2" ht="14.25" x14ac:dyDescent="0.2">
      <c r="A1477" s="96"/>
      <c r="B1477" s="83"/>
    </row>
    <row r="1478" spans="1:2" ht="14.25" x14ac:dyDescent="0.2">
      <c r="A1478" s="96"/>
      <c r="B1478" s="83"/>
    </row>
    <row r="1479" spans="1:2" ht="14.25" x14ac:dyDescent="0.2">
      <c r="A1479" s="96"/>
      <c r="B1479" s="83"/>
    </row>
    <row r="1480" spans="1:2" ht="14.25" x14ac:dyDescent="0.2">
      <c r="A1480" s="96"/>
      <c r="B1480" s="83"/>
    </row>
    <row r="1481" spans="1:2" ht="14.25" x14ac:dyDescent="0.2">
      <c r="A1481" s="96"/>
      <c r="B1481" s="83"/>
    </row>
    <row r="1482" spans="1:2" ht="14.25" x14ac:dyDescent="0.2">
      <c r="A1482" s="96"/>
      <c r="B1482" s="83"/>
    </row>
    <row r="1483" spans="1:2" ht="14.25" x14ac:dyDescent="0.2">
      <c r="A1483" s="96"/>
      <c r="B1483" s="83"/>
    </row>
    <row r="1484" spans="1:2" ht="14.25" x14ac:dyDescent="0.2">
      <c r="A1484" s="96"/>
      <c r="B1484" s="83"/>
    </row>
    <row r="1485" spans="1:2" ht="14.25" x14ac:dyDescent="0.2">
      <c r="A1485" s="96"/>
      <c r="B1485" s="83"/>
    </row>
    <row r="1486" spans="1:2" ht="14.25" x14ac:dyDescent="0.2">
      <c r="A1486" s="96"/>
      <c r="B1486" s="83"/>
    </row>
    <row r="1487" spans="1:2" ht="14.25" x14ac:dyDescent="0.2">
      <c r="A1487" s="96"/>
      <c r="B1487" s="83"/>
    </row>
    <row r="1488" spans="1:2" ht="14.25" x14ac:dyDescent="0.2">
      <c r="A1488" s="96"/>
      <c r="B1488" s="83"/>
    </row>
    <row r="1489" spans="1:2" ht="14.25" x14ac:dyDescent="0.2">
      <c r="A1489" s="96"/>
      <c r="B1489" s="83"/>
    </row>
    <row r="1490" spans="1:2" ht="14.25" x14ac:dyDescent="0.2">
      <c r="A1490" s="96"/>
      <c r="B1490" s="83"/>
    </row>
    <row r="1491" spans="1:2" ht="14.25" x14ac:dyDescent="0.2">
      <c r="A1491" s="96"/>
      <c r="B1491" s="83"/>
    </row>
    <row r="1492" spans="1:2" ht="14.25" x14ac:dyDescent="0.2">
      <c r="A1492" s="96"/>
      <c r="B1492" s="83"/>
    </row>
    <row r="1493" spans="1:2" ht="14.25" x14ac:dyDescent="0.2">
      <c r="A1493" s="96"/>
      <c r="B1493" s="83"/>
    </row>
    <row r="1494" spans="1:2" ht="14.25" x14ac:dyDescent="0.2">
      <c r="A1494" s="96"/>
      <c r="B1494" s="83"/>
    </row>
    <row r="1495" spans="1:2" ht="14.25" x14ac:dyDescent="0.2">
      <c r="A1495" s="96"/>
      <c r="B1495" s="83"/>
    </row>
    <row r="1496" spans="1:2" ht="14.25" x14ac:dyDescent="0.2">
      <c r="A1496" s="96"/>
      <c r="B1496" s="83"/>
    </row>
    <row r="1497" spans="1:2" ht="14.25" x14ac:dyDescent="0.2">
      <c r="A1497" s="96"/>
      <c r="B1497" s="83"/>
    </row>
    <row r="1498" spans="1:2" ht="14.25" x14ac:dyDescent="0.2">
      <c r="A1498" s="96"/>
      <c r="B1498" s="83"/>
    </row>
    <row r="1499" spans="1:2" ht="14.25" x14ac:dyDescent="0.2">
      <c r="A1499" s="96"/>
      <c r="B1499" s="83"/>
    </row>
    <row r="1500" spans="1:2" ht="14.25" x14ac:dyDescent="0.2">
      <c r="A1500" s="96"/>
      <c r="B1500" s="83"/>
    </row>
    <row r="1501" spans="1:2" ht="14.25" x14ac:dyDescent="0.2">
      <c r="A1501" s="96"/>
      <c r="B1501" s="83"/>
    </row>
    <row r="1502" spans="1:2" ht="14.25" x14ac:dyDescent="0.2">
      <c r="A1502" s="96"/>
      <c r="B1502" s="83"/>
    </row>
    <row r="1503" spans="1:2" ht="14.25" x14ac:dyDescent="0.2">
      <c r="A1503" s="96"/>
      <c r="B1503" s="83"/>
    </row>
    <row r="1504" spans="1:2" ht="14.25" x14ac:dyDescent="0.2">
      <c r="A1504" s="96"/>
      <c r="B1504" s="83"/>
    </row>
    <row r="1505" spans="1:2" ht="14.25" x14ac:dyDescent="0.2">
      <c r="A1505" s="96"/>
      <c r="B1505" s="83"/>
    </row>
    <row r="1506" spans="1:2" ht="14.25" x14ac:dyDescent="0.2">
      <c r="A1506" s="96"/>
      <c r="B1506" s="83"/>
    </row>
    <row r="1507" spans="1:2" ht="14.25" x14ac:dyDescent="0.2">
      <c r="A1507" s="96"/>
      <c r="B1507" s="83"/>
    </row>
    <row r="1508" spans="1:2" ht="14.25" x14ac:dyDescent="0.2">
      <c r="A1508" s="96"/>
      <c r="B1508" s="83"/>
    </row>
    <row r="1509" spans="1:2" ht="14.25" x14ac:dyDescent="0.2">
      <c r="A1509" s="96"/>
      <c r="B1509" s="83"/>
    </row>
    <row r="1510" spans="1:2" ht="14.25" x14ac:dyDescent="0.2">
      <c r="A1510" s="96"/>
      <c r="B1510" s="83"/>
    </row>
    <row r="1511" spans="1:2" ht="14.25" x14ac:dyDescent="0.2">
      <c r="A1511" s="96"/>
      <c r="B1511" s="83"/>
    </row>
    <row r="1512" spans="1:2" ht="14.25" x14ac:dyDescent="0.2">
      <c r="A1512" s="96"/>
      <c r="B1512" s="83"/>
    </row>
    <row r="1513" spans="1:2" ht="14.25" x14ac:dyDescent="0.2">
      <c r="A1513" s="96"/>
      <c r="B1513" s="83"/>
    </row>
    <row r="1514" spans="1:2" ht="14.25" x14ac:dyDescent="0.2">
      <c r="A1514" s="96"/>
      <c r="B1514" s="83"/>
    </row>
    <row r="1515" spans="1:2" ht="14.25" x14ac:dyDescent="0.2">
      <c r="A1515" s="96"/>
      <c r="B1515" s="83"/>
    </row>
    <row r="1516" spans="1:2" ht="14.25" x14ac:dyDescent="0.2">
      <c r="A1516" s="96"/>
      <c r="B1516" s="83"/>
    </row>
    <row r="1517" spans="1:2" ht="14.25" x14ac:dyDescent="0.2">
      <c r="A1517" s="96"/>
      <c r="B1517" s="83"/>
    </row>
    <row r="1518" spans="1:2" ht="14.25" x14ac:dyDescent="0.2">
      <c r="A1518" s="96"/>
      <c r="B1518" s="83"/>
    </row>
    <row r="1519" spans="1:2" ht="14.25" x14ac:dyDescent="0.2">
      <c r="A1519" s="96"/>
      <c r="B1519" s="83"/>
    </row>
    <row r="1520" spans="1:2" ht="14.25" x14ac:dyDescent="0.2">
      <c r="A1520" s="96"/>
      <c r="B1520" s="83"/>
    </row>
    <row r="1521" spans="1:2" ht="14.25" x14ac:dyDescent="0.2">
      <c r="A1521" s="96"/>
      <c r="B1521" s="83"/>
    </row>
    <row r="1522" spans="1:2" ht="14.25" x14ac:dyDescent="0.2">
      <c r="A1522" s="96"/>
      <c r="B1522" s="83"/>
    </row>
    <row r="1523" spans="1:2" ht="14.25" x14ac:dyDescent="0.2">
      <c r="A1523" s="96"/>
      <c r="B1523" s="83"/>
    </row>
    <row r="1524" spans="1:2" ht="14.25" x14ac:dyDescent="0.2">
      <c r="A1524" s="96"/>
      <c r="B1524" s="83"/>
    </row>
    <row r="1525" spans="1:2" ht="14.25" x14ac:dyDescent="0.2">
      <c r="A1525" s="96"/>
      <c r="B1525" s="83"/>
    </row>
    <row r="1526" spans="1:2" ht="14.25" x14ac:dyDescent="0.2">
      <c r="A1526" s="96"/>
      <c r="B1526" s="83"/>
    </row>
    <row r="1527" spans="1:2" ht="14.25" x14ac:dyDescent="0.2">
      <c r="A1527" s="96"/>
      <c r="B1527" s="83"/>
    </row>
    <row r="1528" spans="1:2" ht="14.25" x14ac:dyDescent="0.2">
      <c r="A1528" s="96"/>
      <c r="B1528" s="83"/>
    </row>
    <row r="1529" spans="1:2" ht="14.25" x14ac:dyDescent="0.2">
      <c r="A1529" s="96"/>
      <c r="B1529" s="83"/>
    </row>
    <row r="1530" spans="1:2" ht="14.25" x14ac:dyDescent="0.2">
      <c r="A1530" s="96"/>
      <c r="B1530" s="83"/>
    </row>
    <row r="1531" spans="1:2" ht="14.25" x14ac:dyDescent="0.2">
      <c r="A1531" s="96"/>
      <c r="B1531" s="83"/>
    </row>
    <row r="1532" spans="1:2" ht="14.25" x14ac:dyDescent="0.2">
      <c r="A1532" s="96"/>
      <c r="B1532" s="83"/>
    </row>
    <row r="1533" spans="1:2" ht="14.25" x14ac:dyDescent="0.2">
      <c r="A1533" s="96"/>
      <c r="B1533" s="83"/>
    </row>
    <row r="1534" spans="1:2" ht="14.25" x14ac:dyDescent="0.2">
      <c r="A1534" s="96"/>
      <c r="B1534" s="83"/>
    </row>
    <row r="1535" spans="1:2" ht="14.25" x14ac:dyDescent="0.2">
      <c r="A1535" s="96"/>
      <c r="B1535" s="83"/>
    </row>
    <row r="1536" spans="1:2" ht="14.25" x14ac:dyDescent="0.2">
      <c r="A1536" s="96"/>
      <c r="B1536" s="83"/>
    </row>
    <row r="1537" spans="1:2" ht="14.25" x14ac:dyDescent="0.2">
      <c r="A1537" s="96"/>
      <c r="B1537" s="83"/>
    </row>
    <row r="1538" spans="1:2" ht="14.25" x14ac:dyDescent="0.2">
      <c r="A1538" s="96"/>
      <c r="B1538" s="83"/>
    </row>
    <row r="1539" spans="1:2" ht="14.25" x14ac:dyDescent="0.2">
      <c r="A1539" s="96"/>
      <c r="B1539" s="83"/>
    </row>
    <row r="1540" spans="1:2" ht="14.25" x14ac:dyDescent="0.2">
      <c r="A1540" s="96"/>
      <c r="B1540" s="83"/>
    </row>
    <row r="1541" spans="1:2" ht="14.25" x14ac:dyDescent="0.2">
      <c r="A1541" s="96"/>
      <c r="B1541" s="83"/>
    </row>
    <row r="1542" spans="1:2" ht="14.25" x14ac:dyDescent="0.2">
      <c r="A1542" s="96"/>
      <c r="B1542" s="83"/>
    </row>
    <row r="1543" spans="1:2" ht="14.25" x14ac:dyDescent="0.2">
      <c r="A1543" s="96"/>
      <c r="B1543" s="83"/>
    </row>
    <row r="1544" spans="1:2" ht="14.25" x14ac:dyDescent="0.2">
      <c r="A1544" s="96"/>
      <c r="B1544" s="83"/>
    </row>
    <row r="1545" spans="1:2" ht="14.25" x14ac:dyDescent="0.2">
      <c r="A1545" s="96"/>
      <c r="B1545" s="83"/>
    </row>
    <row r="1546" spans="1:2" ht="14.25" x14ac:dyDescent="0.2">
      <c r="A1546" s="96"/>
      <c r="B1546" s="83"/>
    </row>
    <row r="1547" spans="1:2" ht="14.25" x14ac:dyDescent="0.2">
      <c r="A1547" s="96"/>
      <c r="B1547" s="83"/>
    </row>
    <row r="1548" spans="1:2" ht="14.25" x14ac:dyDescent="0.2">
      <c r="A1548" s="96"/>
      <c r="B1548" s="83"/>
    </row>
    <row r="1549" spans="1:2" ht="14.25" x14ac:dyDescent="0.2">
      <c r="A1549" s="96"/>
      <c r="B1549" s="83"/>
    </row>
    <row r="1550" spans="1:2" ht="14.25" x14ac:dyDescent="0.2">
      <c r="A1550" s="96"/>
      <c r="B1550" s="83"/>
    </row>
    <row r="1551" spans="1:2" ht="14.25" x14ac:dyDescent="0.2">
      <c r="A1551" s="96"/>
      <c r="B1551" s="83"/>
    </row>
    <row r="1552" spans="1:2" ht="14.25" x14ac:dyDescent="0.2">
      <c r="A1552" s="96"/>
      <c r="B1552" s="83"/>
    </row>
    <row r="1553" spans="1:2" ht="14.25" x14ac:dyDescent="0.2">
      <c r="A1553" s="96"/>
      <c r="B1553" s="83"/>
    </row>
    <row r="1554" spans="1:2" ht="14.25" x14ac:dyDescent="0.2">
      <c r="A1554" s="96"/>
      <c r="B1554" s="83"/>
    </row>
    <row r="1555" spans="1:2" ht="14.25" x14ac:dyDescent="0.2">
      <c r="A1555" s="96"/>
      <c r="B1555" s="83"/>
    </row>
    <row r="1556" spans="1:2" ht="14.25" x14ac:dyDescent="0.2">
      <c r="A1556" s="96"/>
      <c r="B1556" s="83"/>
    </row>
    <row r="1557" spans="1:2" ht="14.25" x14ac:dyDescent="0.2">
      <c r="A1557" s="96"/>
      <c r="B1557" s="83"/>
    </row>
    <row r="1558" spans="1:2" ht="14.25" x14ac:dyDescent="0.2">
      <c r="A1558" s="96"/>
      <c r="B1558" s="83"/>
    </row>
    <row r="1559" spans="1:2" ht="14.25" x14ac:dyDescent="0.2">
      <c r="A1559" s="96"/>
      <c r="B1559" s="83"/>
    </row>
    <row r="1560" spans="1:2" ht="14.25" x14ac:dyDescent="0.2">
      <c r="A1560" s="96"/>
      <c r="B1560" s="83"/>
    </row>
    <row r="1561" spans="1:2" ht="14.25" x14ac:dyDescent="0.2">
      <c r="A1561" s="96"/>
      <c r="B1561" s="83"/>
    </row>
    <row r="1562" spans="1:2" ht="14.25" x14ac:dyDescent="0.2">
      <c r="A1562" s="96"/>
      <c r="B1562" s="83"/>
    </row>
    <row r="1563" spans="1:2" ht="14.25" x14ac:dyDescent="0.2">
      <c r="A1563" s="96"/>
      <c r="B1563" s="83"/>
    </row>
    <row r="1564" spans="1:2" ht="14.25" x14ac:dyDescent="0.2">
      <c r="A1564" s="96"/>
      <c r="B1564" s="83"/>
    </row>
    <row r="1565" spans="1:2" ht="14.25" x14ac:dyDescent="0.2">
      <c r="A1565" s="96"/>
      <c r="B1565" s="83"/>
    </row>
    <row r="1566" spans="1:2" ht="14.25" x14ac:dyDescent="0.2">
      <c r="A1566" s="96"/>
      <c r="B1566" s="83"/>
    </row>
    <row r="1567" spans="1:2" ht="14.25" x14ac:dyDescent="0.2">
      <c r="A1567" s="96"/>
      <c r="B1567" s="83"/>
    </row>
    <row r="1568" spans="1:2" ht="14.25" x14ac:dyDescent="0.2">
      <c r="A1568" s="96"/>
      <c r="B1568" s="83"/>
    </row>
    <row r="1569" spans="1:2" ht="14.25" x14ac:dyDescent="0.2">
      <c r="A1569" s="96"/>
      <c r="B1569" s="83"/>
    </row>
    <row r="1570" spans="1:2" ht="14.25" x14ac:dyDescent="0.2">
      <c r="A1570" s="96"/>
      <c r="B1570" s="83"/>
    </row>
    <row r="1571" spans="1:2" ht="14.25" x14ac:dyDescent="0.2">
      <c r="A1571" s="96"/>
      <c r="B1571" s="83"/>
    </row>
    <row r="1572" spans="1:2" ht="14.25" x14ac:dyDescent="0.2">
      <c r="A1572" s="96"/>
      <c r="B1572" s="83"/>
    </row>
    <row r="1573" spans="1:2" ht="14.25" x14ac:dyDescent="0.2">
      <c r="A1573" s="96"/>
      <c r="B1573" s="83"/>
    </row>
    <row r="1574" spans="1:2" ht="14.25" x14ac:dyDescent="0.2">
      <c r="A1574" s="96"/>
      <c r="B1574" s="83"/>
    </row>
    <row r="1575" spans="1:2" ht="14.25" x14ac:dyDescent="0.2">
      <c r="A1575" s="96"/>
      <c r="B1575" s="83"/>
    </row>
    <row r="1576" spans="1:2" ht="14.25" x14ac:dyDescent="0.2">
      <c r="A1576" s="96"/>
      <c r="B1576" s="83"/>
    </row>
    <row r="1577" spans="1:2" ht="14.25" x14ac:dyDescent="0.2">
      <c r="A1577" s="96"/>
      <c r="B1577" s="83"/>
    </row>
    <row r="1578" spans="1:2" ht="14.25" x14ac:dyDescent="0.2">
      <c r="A1578" s="96"/>
      <c r="B1578" s="83"/>
    </row>
    <row r="1579" spans="1:2" ht="14.25" x14ac:dyDescent="0.2">
      <c r="A1579" s="96"/>
      <c r="B1579" s="83"/>
    </row>
    <row r="1580" spans="1:2" ht="14.25" x14ac:dyDescent="0.2">
      <c r="A1580" s="96"/>
      <c r="B1580" s="83"/>
    </row>
    <row r="1581" spans="1:2" ht="14.25" x14ac:dyDescent="0.2">
      <c r="A1581" s="96"/>
      <c r="B1581" s="83"/>
    </row>
    <row r="1582" spans="1:2" ht="14.25" x14ac:dyDescent="0.2">
      <c r="A1582" s="96"/>
      <c r="B1582" s="83"/>
    </row>
    <row r="1583" spans="1:2" ht="14.25" x14ac:dyDescent="0.2">
      <c r="A1583" s="96"/>
      <c r="B1583" s="83"/>
    </row>
    <row r="1584" spans="1:2" ht="14.25" x14ac:dyDescent="0.2">
      <c r="A1584" s="96"/>
      <c r="B1584" s="83"/>
    </row>
    <row r="1585" spans="1:2" ht="14.25" x14ac:dyDescent="0.2">
      <c r="A1585" s="96"/>
      <c r="B1585" s="83"/>
    </row>
    <row r="1586" spans="1:2" ht="14.25" x14ac:dyDescent="0.2">
      <c r="A1586" s="96"/>
      <c r="B1586" s="83"/>
    </row>
    <row r="1587" spans="1:2" ht="14.25" x14ac:dyDescent="0.2">
      <c r="A1587" s="96"/>
      <c r="B1587" s="83"/>
    </row>
    <row r="1588" spans="1:2" ht="14.25" x14ac:dyDescent="0.2">
      <c r="A1588" s="96"/>
      <c r="B1588" s="83"/>
    </row>
    <row r="1589" spans="1:2" ht="14.25" x14ac:dyDescent="0.2">
      <c r="A1589" s="96"/>
      <c r="B1589" s="83"/>
    </row>
    <row r="1590" spans="1:2" ht="14.25" x14ac:dyDescent="0.2">
      <c r="A1590" s="96"/>
      <c r="B1590" s="83"/>
    </row>
    <row r="1591" spans="1:2" ht="14.25" x14ac:dyDescent="0.2">
      <c r="A1591" s="96"/>
      <c r="B1591" s="83"/>
    </row>
    <row r="1592" spans="1:2" ht="14.25" x14ac:dyDescent="0.2">
      <c r="A1592" s="96"/>
      <c r="B1592" s="83"/>
    </row>
    <row r="1593" spans="1:2" ht="14.25" x14ac:dyDescent="0.2">
      <c r="A1593" s="96"/>
      <c r="B1593" s="83"/>
    </row>
    <row r="1594" spans="1:2" ht="14.25" x14ac:dyDescent="0.2">
      <c r="A1594" s="96"/>
      <c r="B1594" s="83"/>
    </row>
    <row r="1595" spans="1:2" ht="14.25" x14ac:dyDescent="0.2">
      <c r="A1595" s="96"/>
      <c r="B1595" s="83"/>
    </row>
    <row r="1596" spans="1:2" ht="14.25" x14ac:dyDescent="0.2">
      <c r="A1596" s="96"/>
      <c r="B1596" s="83"/>
    </row>
    <row r="1597" spans="1:2" ht="14.25" x14ac:dyDescent="0.2">
      <c r="A1597" s="96"/>
      <c r="B1597" s="83"/>
    </row>
    <row r="1598" spans="1:2" ht="14.25" x14ac:dyDescent="0.2">
      <c r="A1598" s="96"/>
      <c r="B1598" s="83"/>
    </row>
    <row r="1599" spans="1:2" ht="14.25" x14ac:dyDescent="0.2">
      <c r="A1599" s="96"/>
      <c r="B1599" s="83"/>
    </row>
    <row r="1600" spans="1:2" ht="14.25" x14ac:dyDescent="0.2">
      <c r="A1600" s="96"/>
      <c r="B1600" s="83"/>
    </row>
    <row r="1601" spans="1:2" ht="14.25" x14ac:dyDescent="0.2">
      <c r="A1601" s="96"/>
      <c r="B1601" s="83"/>
    </row>
    <row r="1602" spans="1:2" ht="14.25" x14ac:dyDescent="0.2">
      <c r="A1602" s="96"/>
      <c r="B1602" s="83"/>
    </row>
    <row r="1603" spans="1:2" ht="14.25" x14ac:dyDescent="0.2">
      <c r="A1603" s="96"/>
      <c r="B1603" s="83"/>
    </row>
    <row r="1604" spans="1:2" ht="14.25" x14ac:dyDescent="0.2">
      <c r="A1604" s="96"/>
      <c r="B1604" s="83"/>
    </row>
    <row r="1605" spans="1:2" ht="14.25" x14ac:dyDescent="0.2">
      <c r="A1605" s="96"/>
      <c r="B1605" s="83"/>
    </row>
    <row r="1606" spans="1:2" ht="14.25" x14ac:dyDescent="0.2">
      <c r="A1606" s="96"/>
      <c r="B1606" s="83"/>
    </row>
    <row r="1607" spans="1:2" ht="14.25" x14ac:dyDescent="0.2">
      <c r="A1607" s="96"/>
      <c r="B1607" s="83"/>
    </row>
    <row r="1608" spans="1:2" ht="14.25" x14ac:dyDescent="0.2">
      <c r="A1608" s="96"/>
      <c r="B1608" s="83"/>
    </row>
    <row r="1609" spans="1:2" ht="14.25" x14ac:dyDescent="0.2">
      <c r="A1609" s="96"/>
      <c r="B1609" s="83"/>
    </row>
    <row r="1610" spans="1:2" ht="14.25" x14ac:dyDescent="0.2">
      <c r="A1610" s="96"/>
      <c r="B1610" s="83"/>
    </row>
    <row r="1611" spans="1:2" ht="14.25" x14ac:dyDescent="0.2">
      <c r="A1611" s="96"/>
      <c r="B1611" s="83"/>
    </row>
    <row r="1612" spans="1:2" ht="14.25" x14ac:dyDescent="0.2">
      <c r="A1612" s="96"/>
      <c r="B1612" s="83"/>
    </row>
    <row r="1613" spans="1:2" ht="14.25" x14ac:dyDescent="0.2">
      <c r="A1613" s="96"/>
      <c r="B1613" s="83"/>
    </row>
    <row r="1614" spans="1:2" ht="14.25" x14ac:dyDescent="0.2">
      <c r="A1614" s="96"/>
      <c r="B1614" s="83"/>
    </row>
    <row r="1615" spans="1:2" ht="14.25" x14ac:dyDescent="0.2">
      <c r="A1615" s="96"/>
      <c r="B1615" s="83"/>
    </row>
    <row r="1616" spans="1:2" ht="14.25" x14ac:dyDescent="0.2">
      <c r="A1616" s="96"/>
      <c r="B1616" s="83"/>
    </row>
    <row r="1617" spans="1:2" ht="14.25" x14ac:dyDescent="0.2">
      <c r="A1617" s="96"/>
      <c r="B1617" s="83"/>
    </row>
    <row r="1618" spans="1:2" ht="14.25" x14ac:dyDescent="0.2">
      <c r="A1618" s="96"/>
      <c r="B1618" s="83"/>
    </row>
    <row r="1619" spans="1:2" ht="14.25" x14ac:dyDescent="0.2">
      <c r="A1619" s="96"/>
      <c r="B1619" s="83"/>
    </row>
    <row r="1620" spans="1:2" ht="14.25" x14ac:dyDescent="0.2">
      <c r="A1620" s="96"/>
      <c r="B1620" s="83"/>
    </row>
    <row r="1621" spans="1:2" ht="14.25" x14ac:dyDescent="0.2">
      <c r="A1621" s="96"/>
      <c r="B1621" s="83"/>
    </row>
    <row r="1622" spans="1:2" ht="14.25" x14ac:dyDescent="0.2">
      <c r="A1622" s="96"/>
      <c r="B1622" s="83"/>
    </row>
    <row r="1623" spans="1:2" ht="14.25" x14ac:dyDescent="0.2">
      <c r="A1623" s="96"/>
      <c r="B1623" s="83"/>
    </row>
    <row r="1624" spans="1:2" ht="14.25" x14ac:dyDescent="0.2">
      <c r="A1624" s="96"/>
      <c r="B1624" s="83"/>
    </row>
    <row r="1625" spans="1:2" ht="14.25" x14ac:dyDescent="0.2">
      <c r="A1625" s="96"/>
      <c r="B1625" s="83"/>
    </row>
    <row r="1626" spans="1:2" ht="14.25" x14ac:dyDescent="0.2">
      <c r="A1626" s="96"/>
      <c r="B1626" s="83"/>
    </row>
    <row r="1627" spans="1:2" ht="14.25" x14ac:dyDescent="0.2">
      <c r="A1627" s="96"/>
      <c r="B1627" s="83"/>
    </row>
    <row r="1628" spans="1:2" ht="14.25" x14ac:dyDescent="0.2">
      <c r="A1628" s="96"/>
      <c r="B1628" s="83"/>
    </row>
    <row r="1629" spans="1:2" ht="14.25" x14ac:dyDescent="0.2">
      <c r="A1629" s="96"/>
      <c r="B1629" s="83"/>
    </row>
    <row r="1630" spans="1:2" ht="14.25" x14ac:dyDescent="0.2">
      <c r="A1630" s="96"/>
      <c r="B1630" s="83"/>
    </row>
    <row r="1631" spans="1:2" ht="14.25" x14ac:dyDescent="0.2">
      <c r="A1631" s="96"/>
      <c r="B1631" s="83"/>
    </row>
    <row r="1632" spans="1:2" ht="14.25" x14ac:dyDescent="0.2">
      <c r="A1632" s="96"/>
      <c r="B1632" s="83"/>
    </row>
    <row r="1633" spans="1:2" ht="14.25" x14ac:dyDescent="0.2">
      <c r="A1633" s="96"/>
      <c r="B1633" s="83"/>
    </row>
    <row r="1634" spans="1:2" ht="14.25" x14ac:dyDescent="0.2">
      <c r="A1634" s="96"/>
      <c r="B1634" s="83"/>
    </row>
    <row r="1635" spans="1:2" ht="14.25" x14ac:dyDescent="0.2">
      <c r="A1635" s="96"/>
      <c r="B1635" s="83"/>
    </row>
    <row r="1636" spans="1:2" ht="14.25" x14ac:dyDescent="0.2">
      <c r="A1636" s="96"/>
      <c r="B1636" s="83"/>
    </row>
    <row r="1637" spans="1:2" ht="14.25" x14ac:dyDescent="0.2">
      <c r="A1637" s="96"/>
      <c r="B1637" s="83"/>
    </row>
    <row r="1638" spans="1:2" ht="14.25" x14ac:dyDescent="0.2">
      <c r="A1638" s="96"/>
      <c r="B1638" s="83"/>
    </row>
    <row r="1639" spans="1:2" ht="14.25" x14ac:dyDescent="0.2">
      <c r="A1639" s="96"/>
      <c r="B1639" s="83"/>
    </row>
    <row r="1640" spans="1:2" ht="14.25" x14ac:dyDescent="0.2">
      <c r="A1640" s="96"/>
      <c r="B1640" s="83"/>
    </row>
    <row r="1641" spans="1:2" ht="14.25" x14ac:dyDescent="0.2">
      <c r="A1641" s="96"/>
      <c r="B1641" s="83"/>
    </row>
    <row r="1642" spans="1:2" ht="14.25" x14ac:dyDescent="0.2">
      <c r="A1642" s="96"/>
      <c r="B1642" s="83"/>
    </row>
    <row r="1643" spans="1:2" ht="14.25" x14ac:dyDescent="0.2">
      <c r="A1643" s="96"/>
      <c r="B1643" s="83"/>
    </row>
    <row r="1644" spans="1:2" ht="14.25" x14ac:dyDescent="0.2">
      <c r="A1644" s="96"/>
      <c r="B1644" s="83"/>
    </row>
    <row r="1645" spans="1:2" ht="14.25" x14ac:dyDescent="0.2">
      <c r="A1645" s="96"/>
      <c r="B1645" s="83"/>
    </row>
    <row r="1646" spans="1:2" ht="14.25" x14ac:dyDescent="0.2">
      <c r="A1646" s="96"/>
      <c r="B1646" s="83"/>
    </row>
    <row r="1647" spans="1:2" ht="14.25" x14ac:dyDescent="0.2">
      <c r="A1647" s="96"/>
      <c r="B1647" s="83"/>
    </row>
    <row r="1648" spans="1:2" ht="14.25" x14ac:dyDescent="0.2">
      <c r="A1648" s="96"/>
      <c r="B1648" s="83"/>
    </row>
    <row r="1649" spans="1:2" ht="14.25" x14ac:dyDescent="0.2">
      <c r="A1649" s="96"/>
      <c r="B1649" s="83"/>
    </row>
    <row r="1650" spans="1:2" ht="14.25" x14ac:dyDescent="0.2">
      <c r="A1650" s="96"/>
      <c r="B1650" s="83"/>
    </row>
    <row r="1651" spans="1:2" ht="14.25" x14ac:dyDescent="0.2">
      <c r="A1651" s="96"/>
      <c r="B1651" s="83"/>
    </row>
    <row r="1652" spans="1:2" ht="14.25" x14ac:dyDescent="0.2">
      <c r="A1652" s="96"/>
      <c r="B1652" s="83"/>
    </row>
    <row r="1653" spans="1:2" ht="14.25" x14ac:dyDescent="0.2">
      <c r="A1653" s="96"/>
      <c r="B1653" s="83"/>
    </row>
    <row r="1654" spans="1:2" ht="14.25" x14ac:dyDescent="0.2">
      <c r="A1654" s="96"/>
      <c r="B1654" s="83"/>
    </row>
    <row r="1655" spans="1:2" ht="14.25" x14ac:dyDescent="0.2">
      <c r="A1655" s="96"/>
      <c r="B1655" s="83"/>
    </row>
    <row r="1656" spans="1:2" ht="14.25" x14ac:dyDescent="0.2">
      <c r="A1656" s="96"/>
      <c r="B1656" s="83"/>
    </row>
    <row r="1657" spans="1:2" ht="14.25" x14ac:dyDescent="0.2">
      <c r="A1657" s="96"/>
      <c r="B1657" s="83"/>
    </row>
    <row r="1658" spans="1:2" ht="14.25" x14ac:dyDescent="0.2">
      <c r="A1658" s="96"/>
      <c r="B1658" s="83"/>
    </row>
    <row r="1659" spans="1:2" ht="14.25" x14ac:dyDescent="0.2">
      <c r="A1659" s="96"/>
      <c r="B1659" s="83"/>
    </row>
    <row r="1660" spans="1:2" ht="14.25" x14ac:dyDescent="0.2">
      <c r="A1660" s="96"/>
      <c r="B1660" s="83"/>
    </row>
    <row r="1661" spans="1:2" ht="14.25" x14ac:dyDescent="0.2">
      <c r="A1661" s="96"/>
      <c r="B1661" s="83"/>
    </row>
    <row r="1662" spans="1:2" ht="14.25" x14ac:dyDescent="0.2">
      <c r="A1662" s="96"/>
      <c r="B1662" s="83"/>
    </row>
    <row r="1663" spans="1:2" ht="14.25" x14ac:dyDescent="0.2">
      <c r="A1663" s="96"/>
      <c r="B1663" s="83"/>
    </row>
    <row r="1664" spans="1:2" ht="14.25" x14ac:dyDescent="0.2">
      <c r="A1664" s="96"/>
      <c r="B1664" s="83"/>
    </row>
    <row r="1665" spans="1:2" ht="14.25" x14ac:dyDescent="0.2">
      <c r="A1665" s="96"/>
      <c r="B1665" s="83"/>
    </row>
    <row r="1666" spans="1:2" ht="14.25" x14ac:dyDescent="0.2">
      <c r="A1666" s="96"/>
      <c r="B1666" s="83"/>
    </row>
    <row r="1667" spans="1:2" ht="14.25" x14ac:dyDescent="0.2">
      <c r="A1667" s="96"/>
      <c r="B1667" s="83"/>
    </row>
  </sheetData>
  <sheetProtection algorithmName="SHA-512" hashValue="kzCpPp1DvhhJFLRFNDfKZj84BLbfg3VOYf9kv1wzWtAL7DVTGqwMFz5OhdidklN8+EUmrX+0C2oWjKBu7s64IA==" saltValue="u8oOPxbYeMO4NW9xNAHcxg==" spinCount="100000"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A13:D13 A3:A13 A11:D11 A12:D12"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5"/>
    <pageSetUpPr fitToPage="1"/>
  </sheetPr>
  <dimension ref="A1:GZ27"/>
  <sheetViews>
    <sheetView topLeftCell="A2" zoomScale="85" zoomScaleNormal="85" workbookViewId="0">
      <selection activeCell="G18" sqref="G18"/>
    </sheetView>
  </sheetViews>
  <sheetFormatPr defaultColWidth="9.28515625" defaultRowHeight="12.75" x14ac:dyDescent="0.2"/>
  <cols>
    <col min="1" max="1" width="58.42578125" style="26" customWidth="1"/>
    <col min="2" max="2" width="14.42578125" style="26" customWidth="1"/>
    <col min="3" max="3" width="1.42578125" style="26" customWidth="1"/>
    <col min="4" max="4" width="21.42578125" style="26" customWidth="1"/>
    <col min="5" max="5" width="15.85546875" style="26" customWidth="1"/>
    <col min="6" max="6" width="15" style="26" customWidth="1"/>
    <col min="7" max="7" width="13.5703125" style="26" customWidth="1"/>
    <col min="8" max="8" width="14.42578125" style="27" bestFit="1" customWidth="1"/>
    <col min="9" max="9" width="18" style="27" bestFit="1" customWidth="1"/>
    <col min="10" max="11" width="16.7109375" style="27" bestFit="1" customWidth="1"/>
    <col min="12" max="12" width="16" style="27" bestFit="1" customWidth="1"/>
    <col min="13" max="13" width="11.42578125" style="27" customWidth="1"/>
    <col min="14" max="208" width="9.28515625" style="27"/>
    <col min="209" max="16384" width="9.28515625" style="26"/>
  </cols>
  <sheetData>
    <row r="1" spans="1:208" ht="30" customHeight="1" x14ac:dyDescent="0.2">
      <c r="A1" s="577" t="s">
        <v>286</v>
      </c>
      <c r="B1" s="588"/>
      <c r="C1" s="588"/>
      <c r="D1" s="588"/>
      <c r="E1" s="588"/>
      <c r="F1" s="588"/>
      <c r="G1" s="588"/>
    </row>
    <row r="2" spans="1:208" s="76" customFormat="1" ht="84" customHeight="1" x14ac:dyDescent="0.2">
      <c r="A2" s="799"/>
      <c r="B2" s="578" t="s">
        <v>273</v>
      </c>
      <c r="C2" s="589"/>
      <c r="D2" s="578" t="s">
        <v>274</v>
      </c>
      <c r="E2" s="578" t="str">
        <f>' Fund Source by Cat'!H7</f>
        <v>Federal 5309 Core Capacity</v>
      </c>
      <c r="F2" s="578" t="s">
        <v>278</v>
      </c>
      <c r="G2" s="578" t="s">
        <v>187</v>
      </c>
      <c r="H2" s="75"/>
      <c r="J2" s="94"/>
      <c r="K2" s="94"/>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row>
    <row r="3" spans="1:208" s="35" customFormat="1" ht="22.15" customHeight="1" x14ac:dyDescent="0.2">
      <c r="A3" s="800" t="str">
        <f>Inflation!A8</f>
        <v>10 GUIDEWAY &amp; TRACK ELEMENTS (route miles)</v>
      </c>
      <c r="B3" s="842">
        <f>'Build Main'!O7</f>
        <v>0</v>
      </c>
      <c r="C3" s="843"/>
      <c r="D3" s="844">
        <f t="shared" ref="D3:D13" si="0">SUM(E3:G3)</f>
        <v>0</v>
      </c>
      <c r="E3" s="844">
        <f>' Fund Source by Cat'!D9</f>
        <v>0</v>
      </c>
      <c r="F3" s="844">
        <f>+' Fund Source by Cat'!I9</f>
        <v>0</v>
      </c>
      <c r="G3" s="844">
        <f>SUM(' Fund Source by Cat'!J9:N9)</f>
        <v>0</v>
      </c>
      <c r="H3" s="728"/>
      <c r="I3" s="767"/>
      <c r="J3" s="731"/>
      <c r="K3" s="729"/>
      <c r="L3" s="163"/>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row>
    <row r="4" spans="1:208" s="35" customFormat="1" ht="22.15" customHeight="1" x14ac:dyDescent="0.2">
      <c r="A4" s="597" t="str">
        <f>Inflation!A9</f>
        <v>20 STATIONS, STOPS, TERMINALS, INTERMODAL (number)</v>
      </c>
      <c r="B4" s="845">
        <f>'Build Main'!O21</f>
        <v>0</v>
      </c>
      <c r="C4" s="843"/>
      <c r="D4" s="844">
        <f t="shared" si="0"/>
        <v>0</v>
      </c>
      <c r="E4" s="844">
        <f>' Fund Source by Cat'!D10</f>
        <v>0</v>
      </c>
      <c r="F4" s="844">
        <f>+' Fund Source by Cat'!I10</f>
        <v>0</v>
      </c>
      <c r="G4" s="844">
        <f>SUM(' Fund Source by Cat'!J10:N10)</f>
        <v>0</v>
      </c>
      <c r="H4" s="728"/>
      <c r="I4" s="767"/>
      <c r="J4" s="731"/>
      <c r="K4" s="729"/>
      <c r="L4" s="163"/>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row>
    <row r="5" spans="1:208" s="35" customFormat="1" ht="22.15" customHeight="1" x14ac:dyDescent="0.2">
      <c r="A5" s="597" t="str">
        <f>Inflation!A10</f>
        <v>30 SUPPORT FACILITIES: YARDS, SHOPS, ADMIN. BLDGS</v>
      </c>
      <c r="B5" s="845">
        <f>'Build Main'!O29</f>
        <v>0</v>
      </c>
      <c r="C5" s="843"/>
      <c r="D5" s="844">
        <f t="shared" si="0"/>
        <v>0</v>
      </c>
      <c r="E5" s="844">
        <f>' Fund Source by Cat'!D11</f>
        <v>0</v>
      </c>
      <c r="F5" s="844">
        <f>+' Fund Source by Cat'!I11</f>
        <v>0</v>
      </c>
      <c r="G5" s="844">
        <f>SUM(' Fund Source by Cat'!J11:N11)</f>
        <v>0</v>
      </c>
      <c r="H5" s="728"/>
      <c r="I5" s="767"/>
      <c r="J5" s="731"/>
      <c r="K5" s="729"/>
      <c r="L5" s="163"/>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row>
    <row r="6" spans="1:208" s="35" customFormat="1" ht="22.15" customHeight="1" x14ac:dyDescent="0.2">
      <c r="A6" s="597" t="str">
        <f>Inflation!A11</f>
        <v>40 SITEWORK &amp; SPECIAL CONDITIONS</v>
      </c>
      <c r="B6" s="845">
        <f>'Build Main'!O35</f>
        <v>0</v>
      </c>
      <c r="C6" s="843"/>
      <c r="D6" s="844">
        <f t="shared" si="0"/>
        <v>0</v>
      </c>
      <c r="E6" s="844">
        <f>' Fund Source by Cat'!D12</f>
        <v>0</v>
      </c>
      <c r="F6" s="844">
        <f>+' Fund Source by Cat'!I12</f>
        <v>0</v>
      </c>
      <c r="G6" s="844">
        <f>SUM(' Fund Source by Cat'!J12:N12)</f>
        <v>0</v>
      </c>
      <c r="H6" s="728"/>
      <c r="I6" s="767"/>
      <c r="J6" s="731"/>
      <c r="K6" s="729"/>
      <c r="L6" s="163"/>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row>
    <row r="7" spans="1:208" s="35" customFormat="1" ht="22.15" customHeight="1" x14ac:dyDescent="0.2">
      <c r="A7" s="597" t="str">
        <f>Inflation!A12</f>
        <v>50  SYSTEMS</v>
      </c>
      <c r="B7" s="845">
        <f>'Build Main'!O44</f>
        <v>0</v>
      </c>
      <c r="C7" s="843"/>
      <c r="D7" s="844">
        <f t="shared" si="0"/>
        <v>0</v>
      </c>
      <c r="E7" s="844">
        <f>' Fund Source by Cat'!D13</f>
        <v>0</v>
      </c>
      <c r="F7" s="844">
        <f>+' Fund Source by Cat'!I13</f>
        <v>0</v>
      </c>
      <c r="G7" s="844">
        <f>SUM(' Fund Source by Cat'!J13:N13)</f>
        <v>0</v>
      </c>
      <c r="H7" s="728"/>
      <c r="I7" s="767"/>
      <c r="J7" s="731"/>
      <c r="K7" s="729"/>
      <c r="L7" s="729"/>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row>
    <row r="8" spans="1:208" s="35" customFormat="1" ht="22.15" customHeight="1" x14ac:dyDescent="0.2">
      <c r="A8" s="597" t="str">
        <f>Inflation!A13</f>
        <v>60 ROW, LAND, EXISTING IMPROVEMENTS</v>
      </c>
      <c r="B8" s="845">
        <f>'Build Main'!O53</f>
        <v>0</v>
      </c>
      <c r="C8" s="843"/>
      <c r="D8" s="844">
        <f t="shared" si="0"/>
        <v>0</v>
      </c>
      <c r="E8" s="844">
        <f>' Fund Source by Cat'!D14</f>
        <v>0</v>
      </c>
      <c r="F8" s="844">
        <f>+' Fund Source by Cat'!I14</f>
        <v>0</v>
      </c>
      <c r="G8" s="844">
        <f>SUM(' Fund Source by Cat'!J14:N14)</f>
        <v>0</v>
      </c>
      <c r="H8" s="728"/>
      <c r="I8" s="767"/>
      <c r="J8" s="731"/>
      <c r="K8" s="729"/>
      <c r="L8" s="163"/>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row>
    <row r="9" spans="1:208" s="35" customFormat="1" ht="22.15" customHeight="1" x14ac:dyDescent="0.2">
      <c r="A9" s="597" t="str">
        <f>Inflation!A14</f>
        <v>70 VEHICLES (number)</v>
      </c>
      <c r="B9" s="845">
        <f>'Build Main'!O56</f>
        <v>0</v>
      </c>
      <c r="C9" s="843"/>
      <c r="D9" s="844">
        <f t="shared" si="0"/>
        <v>0</v>
      </c>
      <c r="E9" s="844">
        <f>' Fund Source by Cat'!D15</f>
        <v>0</v>
      </c>
      <c r="F9" s="844">
        <f>+' Fund Source by Cat'!I15</f>
        <v>0</v>
      </c>
      <c r="G9" s="844">
        <f>SUM(' Fund Source by Cat'!J15:N15)</f>
        <v>0</v>
      </c>
      <c r="H9" s="728"/>
      <c r="I9" s="767"/>
      <c r="J9" s="731"/>
      <c r="K9" s="729"/>
      <c r="L9" s="163"/>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row>
    <row r="10" spans="1:208" s="35" customFormat="1" ht="22.15" customHeight="1" x14ac:dyDescent="0.2">
      <c r="A10" s="597" t="str">
        <f>Inflation!A15</f>
        <v>80 PROFESSIONAL SERVICES (applies to Cats. 10-50)</v>
      </c>
      <c r="B10" s="846">
        <f>'Build Main'!O64</f>
        <v>0</v>
      </c>
      <c r="C10" s="843"/>
      <c r="D10" s="844">
        <f t="shared" si="0"/>
        <v>0</v>
      </c>
      <c r="E10" s="844">
        <f>' Fund Source by Cat'!D16</f>
        <v>0</v>
      </c>
      <c r="F10" s="844">
        <f>+' Fund Source by Cat'!I16</f>
        <v>0</v>
      </c>
      <c r="G10" s="844">
        <f>SUM(' Fund Source by Cat'!J16:N16)</f>
        <v>0</v>
      </c>
      <c r="H10" s="728"/>
      <c r="I10" s="767"/>
      <c r="J10" s="731"/>
      <c r="K10" s="729"/>
      <c r="L10" s="163"/>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row>
    <row r="11" spans="1:208" s="35" customFormat="1" ht="22.15" customHeight="1" x14ac:dyDescent="0.2">
      <c r="A11" s="597" t="str">
        <f>Inflation!A16</f>
        <v>90 UNALLOCATED CONTINGENCY</v>
      </c>
      <c r="B11" s="845">
        <f>'Build Main'!O74</f>
        <v>0</v>
      </c>
      <c r="C11" s="843"/>
      <c r="D11" s="844">
        <f t="shared" si="0"/>
        <v>0</v>
      </c>
      <c r="E11" s="844">
        <f>' Fund Source by Cat'!D17</f>
        <v>0</v>
      </c>
      <c r="F11" s="844">
        <f>+' Fund Source by Cat'!I17</f>
        <v>0</v>
      </c>
      <c r="G11" s="844">
        <f>SUM(' Fund Source by Cat'!J17:N17)</f>
        <v>0</v>
      </c>
      <c r="H11" s="728"/>
      <c r="I11" s="767"/>
      <c r="J11" s="731"/>
      <c r="K11" s="729"/>
      <c r="L11" s="163"/>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row>
    <row r="12" spans="1:208" s="35" customFormat="1" ht="22.15" customHeight="1" x14ac:dyDescent="0.2">
      <c r="A12" s="597" t="str">
        <f>Inflation!A17</f>
        <v>100  FINANCE CHARGES (CC Only)</v>
      </c>
      <c r="B12" s="845">
        <f>'Build Main'!O76</f>
        <v>0</v>
      </c>
      <c r="C12" s="843"/>
      <c r="D12" s="844">
        <f t="shared" si="0"/>
        <v>0</v>
      </c>
      <c r="E12" s="844">
        <f>' Fund Source by Cat'!D18</f>
        <v>0</v>
      </c>
      <c r="F12" s="844">
        <f>+' Fund Source by Cat'!I18</f>
        <v>0</v>
      </c>
      <c r="G12" s="844">
        <f>SUM(' Fund Source by Cat'!J18:N18)</f>
        <v>0</v>
      </c>
      <c r="H12" s="728"/>
      <c r="I12" s="767"/>
      <c r="J12" s="731"/>
      <c r="K12" s="729"/>
      <c r="L12" s="163"/>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row>
    <row r="13" spans="1:208" s="35" customFormat="1" ht="22.15" customHeight="1" x14ac:dyDescent="0.2">
      <c r="A13" s="598" t="str">
        <f>Inflation!A18</f>
        <v>Total Project Cost (10 - 100)</v>
      </c>
      <c r="B13" s="847">
        <f>'Build Main'!O77</f>
        <v>0</v>
      </c>
      <c r="C13" s="848"/>
      <c r="D13" s="849">
        <f t="shared" si="0"/>
        <v>0</v>
      </c>
      <c r="E13" s="849">
        <f>SUM(E3:E12)</f>
        <v>0</v>
      </c>
      <c r="F13" s="849">
        <f t="shared" ref="F13" si="1">+SUM(F3:F12)</f>
        <v>0</v>
      </c>
      <c r="G13" s="849">
        <f>SUM(G3:G12)</f>
        <v>0</v>
      </c>
      <c r="H13" s="728"/>
      <c r="I13" s="767"/>
      <c r="J13" s="732"/>
      <c r="K13" s="730"/>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row>
    <row r="14" spans="1:208" x14ac:dyDescent="0.2">
      <c r="A14" s="69"/>
      <c r="B14" s="69"/>
      <c r="C14" s="69"/>
      <c r="D14" s="706"/>
      <c r="E14" s="108"/>
      <c r="F14" s="108"/>
      <c r="G14" s="719"/>
      <c r="J14" s="779"/>
      <c r="K14" s="779"/>
    </row>
    <row r="15" spans="1:208" ht="19.5" customHeight="1" x14ac:dyDescent="0.2">
      <c r="A15" s="69"/>
      <c r="B15" s="712"/>
      <c r="C15" s="69"/>
      <c r="D15" s="726"/>
      <c r="E15" s="69"/>
      <c r="F15" s="69"/>
      <c r="G15" s="69"/>
      <c r="H15" s="779"/>
      <c r="I15" s="779"/>
      <c r="J15" s="779"/>
      <c r="K15" s="779"/>
      <c r="L15" s="779"/>
      <c r="M15" s="779"/>
    </row>
    <row r="16" spans="1:208" s="76" customFormat="1" ht="38.25" customHeight="1" x14ac:dyDescent="0.2">
      <c r="A16" s="590" t="s">
        <v>204</v>
      </c>
      <c r="B16" s="433"/>
      <c r="C16" s="433"/>
      <c r="D16" s="433"/>
      <c r="E16" s="433"/>
      <c r="F16" s="591"/>
      <c r="G16" s="194"/>
      <c r="H16" s="94"/>
      <c r="I16" s="94"/>
      <c r="J16" s="94"/>
      <c r="K16" s="94"/>
      <c r="L16" s="94"/>
      <c r="M16" s="94"/>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row>
    <row r="17" spans="1:208" ht="73.5" customHeight="1" x14ac:dyDescent="0.2">
      <c r="A17" s="592"/>
      <c r="B17" s="593" t="s">
        <v>275</v>
      </c>
      <c r="C17" s="594"/>
      <c r="D17" s="595" t="s">
        <v>202</v>
      </c>
      <c r="E17" s="595" t="s">
        <v>276</v>
      </c>
      <c r="F17" s="595" t="s">
        <v>186</v>
      </c>
      <c r="G17" s="69"/>
      <c r="H17" s="166"/>
      <c r="I17" s="94"/>
      <c r="J17" s="166"/>
      <c r="K17" s="166"/>
      <c r="L17" s="166"/>
      <c r="M17" s="779"/>
    </row>
    <row r="18" spans="1:208" ht="27" customHeight="1" x14ac:dyDescent="0.2">
      <c r="A18" s="596" t="s">
        <v>236</v>
      </c>
      <c r="B18" s="840">
        <f>SUM(E18:F18)</f>
        <v>0</v>
      </c>
      <c r="C18" s="195"/>
      <c r="D18" s="560">
        <f>IF(E18="", 0, _xlfn.CONCAT(_xlfn.VALUETOTEXT(ROUND(E18*100/B18,0)), "/",_xlfn.VALUETOTEXT(ROUND(F18*100/B18,0))))</f>
        <v>0</v>
      </c>
      <c r="E18" s="839"/>
      <c r="F18" s="839"/>
      <c r="G18" s="768"/>
      <c r="H18" s="768"/>
      <c r="I18" s="779"/>
      <c r="J18" s="167"/>
      <c r="K18" s="168"/>
      <c r="L18" s="168"/>
      <c r="M18" s="164"/>
    </row>
    <row r="19" spans="1:208" ht="27" customHeight="1" x14ac:dyDescent="0.2">
      <c r="A19" s="645" t="s">
        <v>289</v>
      </c>
      <c r="B19" s="840">
        <f t="shared" ref="B19:B20" si="2">SUM(E19:F19)</f>
        <v>0</v>
      </c>
      <c r="C19" s="195"/>
      <c r="D19" s="876">
        <f>IF(E19="", 0, _xlfn.CONCAT(_xlfn.VALUETOTEXT(ROUND(E19*100/B19,0)), "/",_xlfn.VALUETOTEXT(ROUND(F19*100/B19,0))))</f>
        <v>0</v>
      </c>
      <c r="E19" s="839"/>
      <c r="F19" s="839"/>
      <c r="G19" s="768"/>
      <c r="H19" s="768"/>
      <c r="I19" s="866"/>
      <c r="J19" s="167"/>
      <c r="K19" s="168"/>
      <c r="L19" s="168"/>
      <c r="M19" s="164"/>
    </row>
    <row r="20" spans="1:208" ht="27" customHeight="1" x14ac:dyDescent="0.2">
      <c r="A20" s="645" t="s">
        <v>289</v>
      </c>
      <c r="B20" s="840">
        <f t="shared" si="2"/>
        <v>0</v>
      </c>
      <c r="C20" s="195"/>
      <c r="D20" s="877">
        <f>IF(E20="", 0, _xlfn.CONCAT(_xlfn.VALUETOTEXT(ROUND(E20*100/B20,0)), "/",_xlfn.VALUETOTEXT(ROUND(F20*100/B20,0))))</f>
        <v>0</v>
      </c>
      <c r="E20" s="839"/>
      <c r="F20" s="839"/>
      <c r="G20" s="768"/>
      <c r="H20" s="768"/>
      <c r="I20" s="866"/>
      <c r="J20" s="167"/>
      <c r="K20" s="168"/>
      <c r="L20" s="168"/>
      <c r="M20" s="164"/>
    </row>
    <row r="21" spans="1:208" ht="27" customHeight="1" x14ac:dyDescent="0.2">
      <c r="A21" s="645" t="s">
        <v>289</v>
      </c>
      <c r="B21" s="840">
        <f>SUM(E21:F21)</f>
        <v>0</v>
      </c>
      <c r="C21" s="195"/>
      <c r="D21" s="877">
        <f>IF(E21="", 0, _xlfn.CONCAT(_xlfn.VALUETOTEXT(ROUND(E21*100/B21,0)), "/",_xlfn.VALUETOTEXT(ROUND(F21*100/B21,0))))</f>
        <v>0</v>
      </c>
      <c r="E21" s="839"/>
      <c r="F21" s="839"/>
      <c r="G21" s="768"/>
      <c r="H21" s="768"/>
      <c r="I21" s="779"/>
      <c r="J21" s="167"/>
      <c r="K21" s="168"/>
      <c r="L21" s="168"/>
      <c r="M21" s="779"/>
    </row>
    <row r="22" spans="1:208" s="79" customFormat="1" ht="23.25" customHeight="1" x14ac:dyDescent="0.2">
      <c r="A22" s="597" t="s">
        <v>184</v>
      </c>
      <c r="B22" s="841">
        <f>SUM(B18:B21)</f>
        <v>0</v>
      </c>
      <c r="C22" s="195"/>
      <c r="D22" s="604"/>
      <c r="E22" s="604">
        <f>SUM(E18:E21)</f>
        <v>0</v>
      </c>
      <c r="F22" s="604">
        <f>SUM(F18:F21)</f>
        <v>0</v>
      </c>
      <c r="G22" s="768"/>
      <c r="H22" s="768"/>
      <c r="I22" s="779"/>
      <c r="J22" s="167"/>
      <c r="K22" s="169"/>
      <c r="L22" s="169"/>
      <c r="M22" s="165"/>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row>
    <row r="23" spans="1:208" ht="24" customHeight="1" x14ac:dyDescent="0.2">
      <c r="A23" s="598" t="s">
        <v>185</v>
      </c>
      <c r="B23" s="599"/>
      <c r="C23" s="106"/>
      <c r="D23" s="602"/>
      <c r="E23" s="720" t="e">
        <f>SUM(E22/B22)</f>
        <v>#DIV/0!</v>
      </c>
      <c r="F23" s="722"/>
      <c r="G23" s="69"/>
      <c r="H23" s="170"/>
      <c r="I23" s="171"/>
      <c r="J23" s="169"/>
      <c r="K23" s="172"/>
      <c r="L23" s="173"/>
      <c r="M23" s="779"/>
    </row>
    <row r="24" spans="1:208" ht="26.25" customHeight="1" x14ac:dyDescent="0.2">
      <c r="A24" s="600" t="s">
        <v>279</v>
      </c>
      <c r="B24" s="601"/>
      <c r="C24" s="107"/>
      <c r="D24" s="601"/>
      <c r="E24" s="721" t="e">
        <f>SUM(E13/B13)</f>
        <v>#DIV/0!</v>
      </c>
      <c r="F24" s="723"/>
      <c r="G24" s="69"/>
      <c r="H24" s="779"/>
      <c r="I24" s="779"/>
      <c r="J24" s="779"/>
      <c r="K24" s="174"/>
      <c r="L24" s="779"/>
      <c r="M24" s="779"/>
    </row>
    <row r="25" spans="1:208" x14ac:dyDescent="0.2">
      <c r="B25" s="735"/>
      <c r="H25" s="779"/>
      <c r="I25" s="779"/>
      <c r="J25" s="779"/>
      <c r="K25" s="779"/>
      <c r="L25" s="779"/>
      <c r="M25" s="779"/>
    </row>
    <row r="26" spans="1:208" x14ac:dyDescent="0.2">
      <c r="B26" s="714"/>
      <c r="H26" s="779"/>
      <c r="I26" s="779"/>
      <c r="J26" s="779"/>
      <c r="K26" s="779"/>
      <c r="L26" s="779"/>
      <c r="M26" s="779"/>
    </row>
    <row r="27" spans="1:208" x14ac:dyDescent="0.2">
      <c r="B27" s="705"/>
      <c r="H27" s="779"/>
      <c r="I27" s="779"/>
      <c r="J27" s="779"/>
      <c r="K27" s="779"/>
      <c r="L27" s="779"/>
      <c r="M27" s="779"/>
    </row>
  </sheetData>
  <sheetProtection algorithmName="SHA-512" hashValue="gCulpP4CYBfUoyBA0XgFLtxEUt6mK8Djy6DUHwSeOVuUr5cDGll2GIxfa7XUVf4Gz6YQNGlR+mFFMNrvzUqwOw==" saltValue="kBu6MAFG7uwBZDyUGvTAfA==" spinCount="100000" sheet="1" formatCells="0" formatColumns="0" formatRows="0" insertColumns="0" insertRows="0" insertHyperlinks="0" deleteColumns="0" deleteRows="0" sort="0" autoFilter="0" pivotTables="0"/>
  <phoneticPr fontId="0" type="noConversion"/>
  <pageMargins left="0.9" right="0.46" top="1.24" bottom="0.76" header="0.53" footer="0.5"/>
  <pageSetup scale="77" orientation="landscape" r:id="rId1"/>
  <headerFooter alignWithMargins="0">
    <oddHeader>&amp;C&amp;11Attachment 3
Baseline Cost Estimate
Project Sponsor Name
Project Name</oddHeader>
  </headerFooter>
  <ignoredErrors>
    <ignoredError sqref="E1:E2 D4:D12 A3:A13 E10 E12:E13"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15"/>
    <pageSetUpPr fitToPage="1"/>
  </sheetPr>
  <dimension ref="A1:XER19"/>
  <sheetViews>
    <sheetView topLeftCell="B1" zoomScale="70" zoomScaleNormal="70" workbookViewId="0">
      <selection activeCell="O5" sqref="O5"/>
    </sheetView>
  </sheetViews>
  <sheetFormatPr defaultColWidth="9.28515625" defaultRowHeight="12.75" x14ac:dyDescent="0.2"/>
  <cols>
    <col min="1" max="2" width="9.5703125" style="26" customWidth="1"/>
    <col min="3" max="3" width="49.5703125" style="26" customWidth="1"/>
    <col min="4" max="4" width="5.7109375" style="69" customWidth="1"/>
    <col min="5" max="5" width="11.7109375" style="26" customWidth="1"/>
    <col min="6" max="6" width="13.5703125" style="27" customWidth="1"/>
    <col min="7" max="7" width="14.42578125" style="27" customWidth="1"/>
    <col min="8" max="8" width="14.5703125" style="27" customWidth="1"/>
    <col min="9" max="9" width="12.7109375" style="27" customWidth="1"/>
    <col min="10" max="10" width="13.42578125" style="27" customWidth="1"/>
    <col min="11" max="11" width="12.7109375" style="27" customWidth="1"/>
    <col min="12" max="14" width="16.42578125" style="27" customWidth="1"/>
    <col min="15" max="15" width="36.42578125" style="27" bestFit="1" customWidth="1"/>
    <col min="16" max="16" width="16" style="27" bestFit="1" customWidth="1"/>
    <col min="17" max="184" width="9.28515625" style="27"/>
    <col min="185" max="16384" width="9.28515625" style="26"/>
  </cols>
  <sheetData>
    <row r="1" spans="1:184" s="30" customFormat="1" ht="30" customHeight="1" x14ac:dyDescent="0.2">
      <c r="A1" s="605" t="s">
        <v>203</v>
      </c>
      <c r="B1" s="606"/>
      <c r="C1" s="606"/>
      <c r="D1" s="606"/>
      <c r="E1" s="606"/>
      <c r="F1" s="607"/>
      <c r="G1" s="607"/>
      <c r="H1" s="607"/>
      <c r="I1" s="607"/>
      <c r="J1" s="607"/>
      <c r="K1" s="607"/>
      <c r="L1" s="608"/>
      <c r="M1" s="608"/>
      <c r="N1" s="608"/>
      <c r="O1" s="603"/>
    </row>
    <row r="2" spans="1:184" ht="35.25" customHeight="1" x14ac:dyDescent="0.2">
      <c r="A2" s="609" t="s">
        <v>144</v>
      </c>
      <c r="B2" s="609" t="s">
        <v>145</v>
      </c>
      <c r="C2" s="610" t="s">
        <v>148</v>
      </c>
      <c r="D2" s="609" t="s">
        <v>147</v>
      </c>
      <c r="E2" s="611"/>
      <c r="F2" s="1035" t="str">
        <f>' Fund Source by Cat'!H7</f>
        <v>Federal 5309 Core Capacity</v>
      </c>
      <c r="G2" s="1036"/>
      <c r="H2" s="1037"/>
      <c r="I2" s="1035" t="str">
        <f>+' Fund Source by Cat'!I7</f>
        <v>Federal Other</v>
      </c>
      <c r="J2" s="1036"/>
      <c r="K2" s="1037"/>
      <c r="L2" s="1035" t="s">
        <v>209</v>
      </c>
      <c r="M2" s="1036"/>
      <c r="N2" s="1037"/>
      <c r="O2" s="1033" t="s">
        <v>277</v>
      </c>
    </row>
    <row r="3" spans="1:184" ht="57" customHeight="1" x14ac:dyDescent="0.2">
      <c r="A3" s="612"/>
      <c r="B3" s="574"/>
      <c r="C3" s="574"/>
      <c r="D3" s="574"/>
      <c r="E3" s="613" t="s">
        <v>210</v>
      </c>
      <c r="F3" s="614" t="s">
        <v>208</v>
      </c>
      <c r="G3" s="614" t="s">
        <v>187</v>
      </c>
      <c r="H3" s="614" t="s">
        <v>184</v>
      </c>
      <c r="I3" s="614" t="s">
        <v>208</v>
      </c>
      <c r="J3" s="614" t="s">
        <v>187</v>
      </c>
      <c r="K3" s="614" t="s">
        <v>184</v>
      </c>
      <c r="L3" s="614" t="s">
        <v>208</v>
      </c>
      <c r="M3" s="614" t="s">
        <v>187</v>
      </c>
      <c r="N3" s="614" t="s">
        <v>184</v>
      </c>
      <c r="O3" s="1034"/>
    </row>
    <row r="4" spans="1:184" ht="17.25" customHeight="1" x14ac:dyDescent="0.2">
      <c r="A4" s="176">
        <v>14010</v>
      </c>
      <c r="B4" s="176">
        <v>140110</v>
      </c>
      <c r="C4" s="196" t="s">
        <v>102</v>
      </c>
      <c r="D4" s="616">
        <f>'Build Main'!C7</f>
        <v>0</v>
      </c>
      <c r="E4" s="744" t="e">
        <f t="shared" ref="E4:E10" si="0">SUM(L4/N4)</f>
        <v>#DIV/0!</v>
      </c>
      <c r="F4" s="192">
        <v>0</v>
      </c>
      <c r="G4" s="189">
        <v>0</v>
      </c>
      <c r="H4" s="844">
        <f>SUM(F4:G4)</f>
        <v>0</v>
      </c>
      <c r="I4" s="192">
        <v>0</v>
      </c>
      <c r="J4" s="189">
        <v>0</v>
      </c>
      <c r="K4" s="844">
        <f>SUM(I4:J4)</f>
        <v>0</v>
      </c>
      <c r="L4" s="844">
        <f>SUM(F4,I4)</f>
        <v>0</v>
      </c>
      <c r="M4" s="844">
        <f>SUM(G4,J4)</f>
        <v>0</v>
      </c>
      <c r="N4" s="844">
        <f t="shared" ref="N4:N10" si="1">SUM(L4:M4)</f>
        <v>0</v>
      </c>
      <c r="O4" s="546">
        <f>'Build Main'!O7</f>
        <v>0</v>
      </c>
      <c r="P4" s="716"/>
    </row>
    <row r="5" spans="1:184" ht="17.25" customHeight="1" x14ac:dyDescent="0.2">
      <c r="A5" s="176">
        <v>14020</v>
      </c>
      <c r="B5" s="176">
        <v>140220</v>
      </c>
      <c r="C5" s="196" t="s">
        <v>103</v>
      </c>
      <c r="D5" s="617">
        <f>'Build Main'!C21</f>
        <v>0</v>
      </c>
      <c r="E5" s="744">
        <f>IF(N5=0,0,L5/N5)</f>
        <v>0</v>
      </c>
      <c r="F5" s="192">
        <v>0</v>
      </c>
      <c r="G5" s="189">
        <v>0</v>
      </c>
      <c r="H5" s="844">
        <f t="shared" ref="H5:H10" si="2">SUM(F5:G5)</f>
        <v>0</v>
      </c>
      <c r="I5" s="192">
        <v>0</v>
      </c>
      <c r="J5" s="189">
        <v>0</v>
      </c>
      <c r="K5" s="844">
        <f t="shared" ref="K5:K10" si="3">SUM(I5:J5)</f>
        <v>0</v>
      </c>
      <c r="L5" s="844">
        <f t="shared" ref="L5:L9" si="4">SUM(F5,I5)</f>
        <v>0</v>
      </c>
      <c r="M5" s="844">
        <f t="shared" ref="M5:M9" si="5">SUM(G5,J5)</f>
        <v>0</v>
      </c>
      <c r="N5" s="844">
        <f t="shared" si="1"/>
        <v>0</v>
      </c>
      <c r="O5" s="546">
        <f>'Build Main'!O21</f>
        <v>0</v>
      </c>
      <c r="P5" s="716"/>
    </row>
    <row r="6" spans="1:184" ht="17.25" customHeight="1" x14ac:dyDescent="0.2">
      <c r="A6" s="176">
        <v>14030</v>
      </c>
      <c r="B6" s="176">
        <v>140330</v>
      </c>
      <c r="C6" s="197" t="s">
        <v>149</v>
      </c>
      <c r="D6" s="618"/>
      <c r="E6" s="744">
        <f>IF(N6=0,0,L6/N6)</f>
        <v>0</v>
      </c>
      <c r="F6" s="192">
        <v>0</v>
      </c>
      <c r="G6" s="189">
        <v>0</v>
      </c>
      <c r="H6" s="844">
        <f t="shared" si="2"/>
        <v>0</v>
      </c>
      <c r="I6" s="192">
        <v>0</v>
      </c>
      <c r="J6" s="189">
        <v>0</v>
      </c>
      <c r="K6" s="844">
        <f t="shared" si="3"/>
        <v>0</v>
      </c>
      <c r="L6" s="844">
        <f t="shared" si="4"/>
        <v>0</v>
      </c>
      <c r="M6" s="844">
        <f t="shared" si="5"/>
        <v>0</v>
      </c>
      <c r="N6" s="844">
        <f>SUM(L6:M6)</f>
        <v>0</v>
      </c>
      <c r="O6" s="546">
        <f>'Build Main'!O29</f>
        <v>0</v>
      </c>
      <c r="P6" s="716"/>
    </row>
    <row r="7" spans="1:184" ht="17.25" customHeight="1" x14ac:dyDescent="0.2">
      <c r="A7" s="176">
        <v>14040</v>
      </c>
      <c r="B7" s="176">
        <v>140440</v>
      </c>
      <c r="C7" s="197" t="s">
        <v>105</v>
      </c>
      <c r="D7" s="618"/>
      <c r="E7" s="744" t="e">
        <f t="shared" si="0"/>
        <v>#DIV/0!</v>
      </c>
      <c r="F7" s="192">
        <v>0</v>
      </c>
      <c r="G7" s="189">
        <v>0</v>
      </c>
      <c r="H7" s="844">
        <f t="shared" si="2"/>
        <v>0</v>
      </c>
      <c r="I7" s="192">
        <v>0</v>
      </c>
      <c r="J7" s="189">
        <v>0</v>
      </c>
      <c r="K7" s="844">
        <f t="shared" si="3"/>
        <v>0</v>
      </c>
      <c r="L7" s="844">
        <f t="shared" si="4"/>
        <v>0</v>
      </c>
      <c r="M7" s="844">
        <f t="shared" si="5"/>
        <v>0</v>
      </c>
      <c r="N7" s="844">
        <f t="shared" si="1"/>
        <v>0</v>
      </c>
      <c r="O7" s="546">
        <f>'Build Main'!O35</f>
        <v>0</v>
      </c>
      <c r="P7" s="716"/>
    </row>
    <row r="8" spans="1:184" ht="17.25" customHeight="1" x14ac:dyDescent="0.2">
      <c r="A8" s="176">
        <v>14050</v>
      </c>
      <c r="B8" s="176">
        <v>140550</v>
      </c>
      <c r="C8" s="197" t="s">
        <v>106</v>
      </c>
      <c r="D8" s="618"/>
      <c r="E8" s="744" t="e">
        <f t="shared" si="0"/>
        <v>#DIV/0!</v>
      </c>
      <c r="F8" s="192">
        <v>0</v>
      </c>
      <c r="G8" s="189">
        <v>0</v>
      </c>
      <c r="H8" s="844">
        <f t="shared" si="2"/>
        <v>0</v>
      </c>
      <c r="I8" s="192">
        <v>0</v>
      </c>
      <c r="J8" s="189">
        <v>0</v>
      </c>
      <c r="K8" s="844">
        <f t="shared" si="3"/>
        <v>0</v>
      </c>
      <c r="L8" s="844">
        <f t="shared" si="4"/>
        <v>0</v>
      </c>
      <c r="M8" s="844">
        <f t="shared" si="5"/>
        <v>0</v>
      </c>
      <c r="N8" s="844">
        <f t="shared" si="1"/>
        <v>0</v>
      </c>
      <c r="O8" s="546">
        <f>'Build Main'!O44</f>
        <v>0</v>
      </c>
      <c r="P8" s="716"/>
    </row>
    <row r="9" spans="1:184" s="69" customFormat="1" ht="18" customHeight="1" x14ac:dyDescent="0.2">
      <c r="A9" s="198">
        <v>14060</v>
      </c>
      <c r="B9" s="198">
        <v>140660</v>
      </c>
      <c r="C9" s="197" t="s">
        <v>107</v>
      </c>
      <c r="D9" s="618"/>
      <c r="E9" s="744" t="e">
        <f t="shared" si="0"/>
        <v>#DIV/0!</v>
      </c>
      <c r="F9" s="192">
        <v>0</v>
      </c>
      <c r="G9" s="189">
        <v>0</v>
      </c>
      <c r="H9" s="844">
        <f t="shared" si="2"/>
        <v>0</v>
      </c>
      <c r="I9" s="192">
        <v>0</v>
      </c>
      <c r="J9" s="189">
        <v>0</v>
      </c>
      <c r="K9" s="844">
        <f t="shared" si="3"/>
        <v>0</v>
      </c>
      <c r="L9" s="844">
        <f t="shared" si="4"/>
        <v>0</v>
      </c>
      <c r="M9" s="844">
        <f t="shared" si="5"/>
        <v>0</v>
      </c>
      <c r="N9" s="844">
        <f t="shared" si="1"/>
        <v>0</v>
      </c>
      <c r="O9" s="546">
        <f>'Build Main'!O53</f>
        <v>0</v>
      </c>
      <c r="P9" s="724"/>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row>
    <row r="10" spans="1:184" ht="17.25" customHeight="1" x14ac:dyDescent="0.2">
      <c r="A10" s="199">
        <v>14070</v>
      </c>
      <c r="B10" s="176"/>
      <c r="C10" s="200" t="s">
        <v>108</v>
      </c>
      <c r="D10" s="619">
        <f>'Build Main'!C56</f>
        <v>0</v>
      </c>
      <c r="E10" s="744" t="e">
        <f t="shared" si="0"/>
        <v>#DIV/0!</v>
      </c>
      <c r="F10" s="192">
        <v>0</v>
      </c>
      <c r="G10" s="189">
        <v>0</v>
      </c>
      <c r="H10" s="844">
        <f t="shared" si="2"/>
        <v>0</v>
      </c>
      <c r="I10" s="192">
        <v>0</v>
      </c>
      <c r="J10" s="189">
        <v>0</v>
      </c>
      <c r="K10" s="844">
        <f t="shared" si="3"/>
        <v>0</v>
      </c>
      <c r="L10" s="844">
        <f t="shared" ref="L10" si="6">SUM(F10,I10)</f>
        <v>0</v>
      </c>
      <c r="M10" s="844">
        <f t="shared" ref="M10" si="7">SUM(G10,J10)</f>
        <v>0</v>
      </c>
      <c r="N10" s="844">
        <f t="shared" si="1"/>
        <v>0</v>
      </c>
      <c r="O10" s="546">
        <f>'Build Main'!O56</f>
        <v>0</v>
      </c>
      <c r="P10" s="761"/>
    </row>
    <row r="11" spans="1:184" ht="17.25" customHeight="1" x14ac:dyDescent="0.2">
      <c r="A11" s="736"/>
      <c r="B11" s="176" t="s">
        <v>146</v>
      </c>
      <c r="C11" s="759" t="s">
        <v>266</v>
      </c>
      <c r="D11" s="760"/>
      <c r="E11" s="745"/>
      <c r="F11" s="741"/>
      <c r="G11" s="742"/>
      <c r="H11" s="743"/>
      <c r="I11" s="741"/>
      <c r="J11" s="742"/>
      <c r="K11" s="743"/>
      <c r="L11" s="737"/>
      <c r="M11" s="738"/>
      <c r="N11" s="739"/>
      <c r="O11" s="746"/>
      <c r="P11" s="716"/>
    </row>
    <row r="12" spans="1:184" ht="17.25" customHeight="1" x14ac:dyDescent="0.2">
      <c r="A12" s="176">
        <v>14080</v>
      </c>
      <c r="B12" s="176">
        <v>140880</v>
      </c>
      <c r="C12" s="201" t="s">
        <v>113</v>
      </c>
      <c r="D12" s="618"/>
      <c r="E12" s="744" t="e">
        <f>SUM(L12/N12)</f>
        <v>#DIV/0!</v>
      </c>
      <c r="F12" s="860">
        <v>0</v>
      </c>
      <c r="G12" s="861">
        <v>0</v>
      </c>
      <c r="H12" s="862">
        <f>SUM(F12:G12)</f>
        <v>0</v>
      </c>
      <c r="I12" s="860">
        <f>+' Fund Source by Cat'!I16</f>
        <v>0</v>
      </c>
      <c r="J12" s="861">
        <v>0</v>
      </c>
      <c r="K12" s="862">
        <f>SUM(I12:J12)</f>
        <v>0</v>
      </c>
      <c r="L12" s="844">
        <f t="shared" ref="L12:L15" si="8">SUM(F12,I12)</f>
        <v>0</v>
      </c>
      <c r="M12" s="844">
        <f t="shared" ref="M12:M15" si="9">SUM(G12,J12)</f>
        <v>0</v>
      </c>
      <c r="N12" s="844">
        <f>SUM(L12:M12)</f>
        <v>0</v>
      </c>
      <c r="O12" s="546">
        <f>'Build Main'!O64</f>
        <v>0</v>
      </c>
      <c r="P12" s="716"/>
    </row>
    <row r="13" spans="1:184" ht="17.25" customHeight="1" x14ac:dyDescent="0.2">
      <c r="A13" s="176">
        <v>14090</v>
      </c>
      <c r="B13" s="176">
        <v>140990</v>
      </c>
      <c r="C13" s="197" t="s">
        <v>114</v>
      </c>
      <c r="D13" s="618"/>
      <c r="E13" s="744" t="e">
        <f>SUM(L13/N13)</f>
        <v>#DIV/0!</v>
      </c>
      <c r="F13" s="863">
        <v>0</v>
      </c>
      <c r="G13" s="861">
        <v>0</v>
      </c>
      <c r="H13" s="844">
        <f>SUM(F13:G13)</f>
        <v>0</v>
      </c>
      <c r="I13" s="863">
        <f>+' Fund Source by Cat'!I17</f>
        <v>0</v>
      </c>
      <c r="J13" s="861">
        <v>0</v>
      </c>
      <c r="K13" s="862">
        <f t="shared" ref="K13:K14" si="10">SUM(I13:J13)</f>
        <v>0</v>
      </c>
      <c r="L13" s="844">
        <f t="shared" si="8"/>
        <v>0</v>
      </c>
      <c r="M13" s="844">
        <f t="shared" si="9"/>
        <v>0</v>
      </c>
      <c r="N13" s="844">
        <f>SUM(L13:M13)</f>
        <v>0</v>
      </c>
      <c r="O13" s="546">
        <f>'Build Main'!O74</f>
        <v>0</v>
      </c>
      <c r="P13" s="716"/>
    </row>
    <row r="14" spans="1:184" ht="17.25" customHeight="1" x14ac:dyDescent="0.2">
      <c r="A14" s="198">
        <v>14100</v>
      </c>
      <c r="B14" s="198">
        <v>141010</v>
      </c>
      <c r="C14" s="202" t="s">
        <v>109</v>
      </c>
      <c r="D14" s="618"/>
      <c r="E14" s="744" t="e">
        <f>SUM(L14/N14)</f>
        <v>#DIV/0!</v>
      </c>
      <c r="F14" s="863">
        <v>0</v>
      </c>
      <c r="G14" s="861">
        <v>0</v>
      </c>
      <c r="H14" s="844">
        <f>SUM(F14:G14)</f>
        <v>0</v>
      </c>
      <c r="I14" s="863">
        <f>+' Fund Source by Cat'!I18</f>
        <v>0</v>
      </c>
      <c r="J14" s="861">
        <v>0</v>
      </c>
      <c r="K14" s="862">
        <f t="shared" si="10"/>
        <v>0</v>
      </c>
      <c r="L14" s="844">
        <f t="shared" si="8"/>
        <v>0</v>
      </c>
      <c r="M14" s="844">
        <f t="shared" si="9"/>
        <v>0</v>
      </c>
      <c r="N14" s="844">
        <f>SUM(L14:M14)</f>
        <v>0</v>
      </c>
      <c r="O14" s="864">
        <f>'Build Main'!O76</f>
        <v>0</v>
      </c>
      <c r="P14" s="716"/>
    </row>
    <row r="15" spans="1:184" ht="17.25" customHeight="1" x14ac:dyDescent="0.2">
      <c r="A15" s="1038" t="str">
        <f>'Build Main'!A77:B77</f>
        <v>Total Project Cost (10 - 100)</v>
      </c>
      <c r="B15" s="1039"/>
      <c r="C15" s="1040"/>
      <c r="D15" s="615"/>
      <c r="E15" s="744" t="e">
        <f>SUM(L15/N15)</f>
        <v>#DIV/0!</v>
      </c>
      <c r="F15" s="865">
        <f>SUM(F4:F10,F12:F14)</f>
        <v>0</v>
      </c>
      <c r="G15" s="865">
        <f>SUM(G4:G10,G12:G14)</f>
        <v>0</v>
      </c>
      <c r="H15" s="844">
        <f>SUM(F15:G15)</f>
        <v>0</v>
      </c>
      <c r="I15" s="865">
        <f>SUM(I4:I10,I12:I14)</f>
        <v>0</v>
      </c>
      <c r="J15" s="865">
        <f>SUM(J4:J10,J12:J14)</f>
        <v>0</v>
      </c>
      <c r="K15" s="844">
        <f>SUM(I15:J15)</f>
        <v>0</v>
      </c>
      <c r="L15" s="844">
        <f t="shared" si="8"/>
        <v>0</v>
      </c>
      <c r="M15" s="844">
        <f t="shared" si="9"/>
        <v>0</v>
      </c>
      <c r="N15" s="844">
        <f>SUM(L15:M15)</f>
        <v>0</v>
      </c>
      <c r="O15" s="864">
        <f>'Build Main'!O77</f>
        <v>0</v>
      </c>
      <c r="P15" s="762"/>
    </row>
    <row r="16" spans="1:184" x14ac:dyDescent="0.2">
      <c r="L16" s="717"/>
      <c r="M16" s="717"/>
      <c r="N16" s="153"/>
      <c r="O16" s="716"/>
    </row>
    <row r="17" spans="6:14 16372:16372" x14ac:dyDescent="0.2">
      <c r="F17" s="716"/>
      <c r="G17" s="716"/>
      <c r="I17" s="716"/>
      <c r="J17" s="716"/>
      <c r="L17" s="725"/>
      <c r="M17" s="725"/>
      <c r="N17" s="717"/>
      <c r="XER17" s="716">
        <f t="shared" ref="XER17" si="11">+XER15-XER16</f>
        <v>0</v>
      </c>
    </row>
    <row r="18" spans="6:14 16372:16372" x14ac:dyDescent="0.2">
      <c r="N18" s="725"/>
    </row>
    <row r="19" spans="6:14 16372:16372" x14ac:dyDescent="0.2">
      <c r="N19" s="681"/>
    </row>
  </sheetData>
  <sheetProtection password="99B0" sheet="1" formatCells="0" formatColumns="0" formatRows="0" insertColumns="0" insertRows="0" insertHyperlinks="0" deleteColumns="0" deleteRows="0" sort="0" autoFilter="0" pivotTables="0"/>
  <mergeCells count="5">
    <mergeCell ref="O2:O3"/>
    <mergeCell ref="L2:N2"/>
    <mergeCell ref="A15:C15"/>
    <mergeCell ref="F2:H2"/>
    <mergeCell ref="I2:K2"/>
  </mergeCells>
  <phoneticPr fontId="0" type="noConversion"/>
  <pageMargins left="0.6" right="0.46" top="1.7" bottom="1" header="0.64" footer="0.5"/>
  <pageSetup scale="71" orientation="landscape" r:id="rId1"/>
  <headerFooter alignWithMargins="0">
    <oddHeader>&amp;C&amp;11Attachment 3A
Project Budget
Project Sponsor Name
Project Name</oddHeader>
  </headerFooter>
  <ignoredErrors>
    <ignoredError sqref="F15 D4:D5 A10:D10 F2 A15 E4 E12:E15 H12:H14 H4:H10 E7:E10" unlockedFormula="1"/>
    <ignoredError sqref="H15" formul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4DF925A8DC1C409C2F3A361B5AE452" ma:contentTypeVersion="9" ma:contentTypeDescription="Create a new document." ma:contentTypeScope="" ma:versionID="81a7fbb5eee5fa4b67f9672f9ccb55ff">
  <xsd:schema xmlns:xsd="http://www.w3.org/2001/XMLSchema" xmlns:xs="http://www.w3.org/2001/XMLSchema" xmlns:p="http://schemas.microsoft.com/office/2006/metadata/properties" xmlns:ns3="f502f656-e6e3-4f92-a438-ccf27c945c18" xmlns:ns4="c1a415bc-a537-4c83-a649-0636ed1e49f0" targetNamespace="http://schemas.microsoft.com/office/2006/metadata/properties" ma:root="true" ma:fieldsID="8129571018fff9aeb2e0b67d9c16b675" ns3:_="" ns4:_="">
    <xsd:import namespace="f502f656-e6e3-4f92-a438-ccf27c945c18"/>
    <xsd:import namespace="c1a415bc-a537-4c83-a649-0636ed1e49f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2f656-e6e3-4f92-a438-ccf27c945c1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a415bc-a537-4c83-a649-0636ed1e49f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3E2976-CA3F-4BD5-BADA-BB03875BFC36}">
  <ds:schemaRefs>
    <ds:schemaRef ds:uri="http://schemas.openxmlformats.org/package/2006/metadata/core-properties"/>
    <ds:schemaRef ds:uri="f502f656-e6e3-4f92-a438-ccf27c945c18"/>
    <ds:schemaRef ds:uri="http://schemas.microsoft.com/office/2006/documentManagement/types"/>
    <ds:schemaRef ds:uri="http://schemas.microsoft.com/office/infopath/2007/PartnerControls"/>
    <ds:schemaRef ds:uri="http://purl.org/dc/elements/1.1/"/>
    <ds:schemaRef ds:uri="http://schemas.microsoft.com/office/2006/metadata/properties"/>
    <ds:schemaRef ds:uri="c1a415bc-a537-4c83-a649-0636ed1e49f0"/>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35DDE2B6-5D46-4B4C-A28F-03605D15D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2f656-e6e3-4f92-a438-ccf27c945c18"/>
    <ds:schemaRef ds:uri="c1a415bc-a537-4c83-a649-0636ed1e49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82262C-BFC3-43D5-80BE-9DA6FEA66A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SCC List</vt:lpstr>
      <vt:lpstr>SCC Definitions</vt:lpstr>
      <vt:lpstr>TrAMS Scopes ALIs</vt:lpstr>
      <vt:lpstr>Build Main</vt:lpstr>
      <vt:lpstr>Inflation</vt:lpstr>
      <vt:lpstr>Project Description</vt:lpstr>
      <vt:lpstr>Schedule FFGA A4</vt:lpstr>
      <vt:lpstr>Build Annualized</vt:lpstr>
      <vt:lpstr> Fund Source by Cat</vt:lpstr>
      <vt:lpstr> Fund Source by Year</vt:lpstr>
      <vt:lpstr>FFGA A3T1</vt:lpstr>
      <vt:lpstr>FFGA A3T2</vt:lpstr>
      <vt:lpstr>FFGA A3T3</vt:lpstr>
      <vt:lpstr>FFGA A3A</vt:lpstr>
      <vt:lpstr>' Fund Source by Cat'!Print_Area</vt:lpstr>
      <vt:lpstr>' Fund Source by Year'!Print_Area</vt:lpstr>
      <vt:lpstr>'Build Annualized'!Print_Area</vt:lpstr>
      <vt:lpstr>'Build Main'!Print_Area</vt:lpstr>
      <vt:lpstr>'FFGA A3A'!Print_Area</vt:lpstr>
      <vt:lpstr>'FFGA A3T1'!Print_Area</vt:lpstr>
      <vt:lpstr>'FFGA A3T2'!Print_Area</vt:lpstr>
      <vt:lpstr>'FFGA A3T3'!Print_Area</vt:lpstr>
      <vt:lpstr>Inflation!Print_Area</vt:lpstr>
      <vt:lpstr>'Project Description'!Print_Area</vt:lpstr>
      <vt:lpstr>'SCC Definitions'!Print_Area</vt:lpstr>
      <vt:lpstr>'SCC List'!Print_Area</vt:lpstr>
      <vt:lpstr>'Schedule FFGA A4'!Print_Area</vt:lpstr>
      <vt:lpstr>'TrAMS Scopes ALIs'!Print_Area</vt:lpstr>
      <vt:lpstr>'Schedule FFGA 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Small Starts Workbook</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dc:description>August 9, 2017 revision.</dc:description>
  <cp:lastModifiedBy>Licona, Francisca (FTA)</cp:lastModifiedBy>
  <cp:lastPrinted>2020-11-23T22:55:13Z</cp:lastPrinted>
  <dcterms:created xsi:type="dcterms:W3CDTF">2003-11-20T16:37:39Z</dcterms:created>
  <dcterms:modified xsi:type="dcterms:W3CDTF">2025-01-14T20:51:26Z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0x010100094DF925A8DC1C409C2F3A361B5AE452</vt:lpwstr>
  </property>
</Properties>
</file>