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D841BF71-503B-45B5-A764-C34A69AA55EC}" xr6:coauthVersionLast="47" xr6:coauthVersionMax="47" xr10:uidLastSave="{00000000-0000-0000-0000-000000000000}"/>
  <bookViews>
    <workbookView xWindow="-120" yWindow="-120" windowWidth="29040" windowHeight="15720" firstSheet="1" activeTab="1" xr2:uid="{C95FA4D5-211D-48FA-A28E-256AA29C9E28}"/>
  </bookViews>
  <sheets>
    <sheet name="FTA EnactedPBAuth -- Formatted" sheetId="6" state="hidden" r:id="rId1"/>
    <sheet name="FY 2025 Partial Year Table 1" sheetId="10" r:id="rId2"/>
    <sheet name="FTA Table  (Program Totals)" sheetId="4" state="hidden" r:id="rId3"/>
    <sheet name="FY2022 Authorized vs Enacted" sheetId="5" state="hidden" r:id="rId4"/>
    <sheet name="DRAFT_FY23CR#1Oblim&amp;AAbyProgram" sheetId="8" state="hidden" r:id="rId5"/>
  </sheets>
  <definedNames>
    <definedName name="_xlnm._FilterDatabase" localSheetId="4" hidden="1">'DRAFT_FY23CR#1Oblim&amp;AAbyProgram'!$A$4:$S$4</definedName>
    <definedName name="_xlnm._FilterDatabase" localSheetId="0" hidden="1">'FTA EnactedPBAuth -- Formatted'!$A$4:$AC$50</definedName>
    <definedName name="_xlnm._FilterDatabase" localSheetId="2" hidden="1">'FTA Table  (Program Totals)'!$A$3:$J$35</definedName>
    <definedName name="_xlnm._FilterDatabase" localSheetId="3" hidden="1">'FY2022 Authorized vs Enacted'!$A$2:$D$40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4">'DRAFT_FY23CR#1Oblim&amp;AAbyProgram'!$A$1:$I$130</definedName>
    <definedName name="_xlnm.Print_Area" localSheetId="0">'FTA EnactedPBAuth -- Formatted'!$A$1:$U$149</definedName>
    <definedName name="_xlnm.Print_Area" localSheetId="2">'FTA Table  (Program Totals)'!$A$1:$J$43</definedName>
    <definedName name="_xlnm.Print_Area" localSheetId="1">'FY 2025 Partial Year Table 1'!$A$1:$D$175</definedName>
    <definedName name="_xlnm.Print_Area" localSheetId="3">'FY2022 Authorized vs Enacted'!$A$1:$E$47</definedName>
    <definedName name="_xlnm.Print_Titles" localSheetId="4">'DRAFT_FY23CR#1Oblim&amp;AAbyProgram'!$2:$3</definedName>
    <definedName name="_xlnm.Print_Titles" localSheetId="0">'FTA EnactedPBAuth -- Formatted'!$2:$3</definedName>
    <definedName name="_xlnm.Print_Titles" localSheetId="2">'FTA Table  (Program Totals)'!$2:$3</definedName>
    <definedName name="_xlnm.Print_Titles" localSheetId="3">'FY2022 Authorized vs Enacted'!$2:$2</definedName>
    <definedName name="TABLE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10" l="1"/>
  <c r="D115" i="10"/>
  <c r="D110" i="10"/>
  <c r="D109" i="10"/>
  <c r="D57" i="10"/>
  <c r="D45" i="10"/>
  <c r="D44" i="10"/>
  <c r="D46" i="10" l="1"/>
  <c r="D123" i="10" l="1"/>
  <c r="D116" i="10"/>
  <c r="D64" i="10"/>
  <c r="D131" i="10"/>
  <c r="D124" i="10"/>
  <c r="D99" i="10"/>
  <c r="D65" i="10"/>
  <c r="D58" i="10"/>
  <c r="D16" i="10"/>
  <c r="D15" i="10" s="1"/>
  <c r="D129" i="10"/>
  <c r="D104" i="10"/>
  <c r="D98" i="10"/>
  <c r="D94" i="10"/>
  <c r="D90" i="10"/>
  <c r="D85" i="10"/>
  <c r="D80" i="10"/>
  <c r="D76" i="10"/>
  <c r="D71" i="10"/>
  <c r="D53" i="10"/>
  <c r="D29" i="10"/>
  <c r="D28" i="10"/>
  <c r="D24" i="10"/>
  <c r="D39" i="10" s="1"/>
  <c r="D20" i="10"/>
  <c r="D25" i="10" l="1"/>
  <c r="D26" i="10"/>
  <c r="D163" i="10" l="1"/>
  <c r="D162" i="10"/>
  <c r="D27" i="10"/>
  <c r="D34" i="10"/>
  <c r="D59" i="10"/>
  <c r="D130" i="10"/>
  <c r="D10" i="10"/>
  <c r="D9" i="10" s="1"/>
  <c r="D171" i="10" l="1"/>
  <c r="D164" i="10"/>
  <c r="D157" i="10"/>
  <c r="D150" i="10"/>
  <c r="D144" i="10"/>
  <c r="D138" i="10"/>
  <c r="D132" i="10"/>
  <c r="D126" i="10"/>
  <c r="D120" i="10"/>
  <c r="D111" i="10"/>
  <c r="D106" i="10"/>
  <c r="D101" i="10"/>
  <c r="D95" i="10"/>
  <c r="D91" i="10"/>
  <c r="D87" i="10"/>
  <c r="D82" i="10"/>
  <c r="D77" i="10"/>
  <c r="D73" i="10"/>
  <c r="D68" i="10"/>
  <c r="D61" i="10"/>
  <c r="D54" i="10"/>
  <c r="D50" i="10"/>
  <c r="D36" i="10"/>
  <c r="D21" i="10"/>
  <c r="D17" i="10"/>
  <c r="D12" i="10"/>
  <c r="D31" i="10" l="1"/>
  <c r="D41" i="10"/>
  <c r="G140" i="6" l="1"/>
  <c r="G52" i="6"/>
  <c r="P52" i="6"/>
  <c r="P131" i="6"/>
  <c r="E26" i="5"/>
  <c r="S140" i="6"/>
  <c r="S141" i="6"/>
  <c r="S138" i="6"/>
  <c r="S126" i="6"/>
  <c r="S127" i="6" s="1"/>
  <c r="S125" i="6"/>
  <c r="S139" i="6" s="1"/>
  <c r="S122" i="6"/>
  <c r="S123" i="6" s="1"/>
  <c r="S121" i="6"/>
  <c r="S118" i="6"/>
  <c r="S117" i="6"/>
  <c r="S119" i="6" s="1"/>
  <c r="S115" i="6"/>
  <c r="S114" i="6"/>
  <c r="S111" i="6"/>
  <c r="S112" i="6" s="1"/>
  <c r="S110" i="6"/>
  <c r="S107" i="6"/>
  <c r="S106" i="6"/>
  <c r="S108" i="6" s="1"/>
  <c r="S101" i="6"/>
  <c r="S102" i="6" s="1"/>
  <c r="S100" i="6"/>
  <c r="S98" i="6"/>
  <c r="S97" i="6" s="1"/>
  <c r="S58" i="6"/>
  <c r="S59" i="6" s="1"/>
  <c r="S54" i="6"/>
  <c r="S55" i="6" s="1"/>
  <c r="S52" i="6"/>
  <c r="S131" i="6" s="1"/>
  <c r="S39" i="6"/>
  <c r="S32" i="6"/>
  <c r="S21" i="6"/>
  <c r="S17" i="6"/>
  <c r="S12" i="6"/>
  <c r="S104" i="6" l="1"/>
  <c r="S103" i="6"/>
  <c r="S143" i="6"/>
  <c r="S146" i="6" s="1"/>
  <c r="S149" i="6" s="1"/>
  <c r="S142" i="6"/>
  <c r="S145" i="6" l="1"/>
  <c r="S148" i="6" s="1"/>
  <c r="Q98" i="6" l="1"/>
  <c r="Q100" i="6"/>
  <c r="Q101" i="6"/>
  <c r="Q102" i="6"/>
  <c r="Q103" i="6" s="1"/>
  <c r="Q106" i="6"/>
  <c r="Q107" i="6"/>
  <c r="Q110" i="6"/>
  <c r="Q112" i="6" s="1"/>
  <c r="Q111" i="6"/>
  <c r="Q114" i="6"/>
  <c r="Q115" i="6" s="1"/>
  <c r="Q117" i="6"/>
  <c r="Q118" i="6"/>
  <c r="Q119" i="6"/>
  <c r="Q121" i="6"/>
  <c r="Q123" i="6" s="1"/>
  <c r="Q122" i="6"/>
  <c r="Q125" i="6"/>
  <c r="Q126" i="6"/>
  <c r="Q127" i="6"/>
  <c r="P98" i="6"/>
  <c r="P100" i="6"/>
  <c r="P102" i="6" s="1"/>
  <c r="P101" i="6"/>
  <c r="P106" i="6"/>
  <c r="P107" i="6"/>
  <c r="P108" i="6"/>
  <c r="P110" i="6"/>
  <c r="P111" i="6"/>
  <c r="P112" i="6"/>
  <c r="P114" i="6"/>
  <c r="P115" i="6" s="1"/>
  <c r="P117" i="6"/>
  <c r="P119" i="6" s="1"/>
  <c r="P118" i="6"/>
  <c r="P121" i="6"/>
  <c r="P122" i="6"/>
  <c r="P123" i="6"/>
  <c r="P125" i="6"/>
  <c r="P127" i="6" s="1"/>
  <c r="P126" i="6"/>
  <c r="P65" i="6"/>
  <c r="Q65" i="6"/>
  <c r="Q57" i="6"/>
  <c r="Q52" i="6" s="1"/>
  <c r="P57" i="6"/>
  <c r="P53" i="6"/>
  <c r="Q4" i="6"/>
  <c r="P4" i="6"/>
  <c r="R54" i="6"/>
  <c r="R55" i="6" s="1"/>
  <c r="Q131" i="6" l="1"/>
  <c r="P104" i="6"/>
  <c r="P103" i="6"/>
  <c r="Q108" i="6"/>
  <c r="Q104" i="6"/>
  <c r="W47" i="6"/>
  <c r="W49" i="6" l="1"/>
  <c r="W10" i="6"/>
  <c r="R52" i="6" l="1"/>
  <c r="W99" i="6" l="1"/>
  <c r="O142" i="6" l="1"/>
  <c r="O141" i="6"/>
  <c r="O138" i="6"/>
  <c r="O126" i="6"/>
  <c r="O125" i="6"/>
  <c r="O127" i="6" s="1"/>
  <c r="O122" i="6"/>
  <c r="O121" i="6"/>
  <c r="O118" i="6"/>
  <c r="O117" i="6"/>
  <c r="O114" i="6"/>
  <c r="O115" i="6" s="1"/>
  <c r="O111" i="6"/>
  <c r="O110" i="6"/>
  <c r="O112" i="6" s="1"/>
  <c r="O107" i="6"/>
  <c r="O106" i="6"/>
  <c r="O101" i="6"/>
  <c r="O100" i="6"/>
  <c r="O102" i="6" s="1"/>
  <c r="O98" i="6"/>
  <c r="O52" i="6"/>
  <c r="O58" i="6"/>
  <c r="O59" i="6" s="1"/>
  <c r="O54" i="6"/>
  <c r="O55" i="6" s="1"/>
  <c r="O4" i="6"/>
  <c r="M142" i="6"/>
  <c r="M141" i="6"/>
  <c r="M138" i="6"/>
  <c r="M52" i="6"/>
  <c r="M98" i="6"/>
  <c r="M126" i="6"/>
  <c r="M125" i="6"/>
  <c r="M127" i="6" s="1"/>
  <c r="M122" i="6"/>
  <c r="M121" i="6"/>
  <c r="M123" i="6" s="1"/>
  <c r="M118" i="6"/>
  <c r="M117" i="6"/>
  <c r="M114" i="6"/>
  <c r="M115" i="6" s="1"/>
  <c r="M111" i="6"/>
  <c r="M110" i="6"/>
  <c r="M112" i="6" s="1"/>
  <c r="M107" i="6"/>
  <c r="M106" i="6"/>
  <c r="M101" i="6"/>
  <c r="M100" i="6"/>
  <c r="M102" i="6" s="1"/>
  <c r="M58" i="6"/>
  <c r="M59" i="6" s="1"/>
  <c r="M54" i="6"/>
  <c r="M55" i="6" s="1"/>
  <c r="M4" i="6"/>
  <c r="O131" i="6" l="1"/>
  <c r="O119" i="6"/>
  <c r="M131" i="6"/>
  <c r="O140" i="6"/>
  <c r="O151" i="6" s="1"/>
  <c r="O153" i="6" s="1"/>
  <c r="O139" i="6"/>
  <c r="O108" i="6"/>
  <c r="O123" i="6"/>
  <c r="O104" i="6"/>
  <c r="O103" i="6"/>
  <c r="M140" i="6"/>
  <c r="M151" i="6" s="1"/>
  <c r="M139" i="6"/>
  <c r="M143" i="6" s="1"/>
  <c r="M119" i="6"/>
  <c r="M108" i="6"/>
  <c r="M104" i="6"/>
  <c r="M103" i="6"/>
  <c r="O143" i="6" l="1"/>
  <c r="O145" i="6" s="1"/>
  <c r="O148" i="6" s="1"/>
  <c r="O146" i="6"/>
  <c r="O149" i="6" s="1"/>
  <c r="M146" i="6"/>
  <c r="M149" i="6" s="1"/>
  <c r="M145" i="6"/>
  <c r="M148" i="6" s="1"/>
  <c r="G65" i="6" l="1"/>
  <c r="L141" i="6" l="1"/>
  <c r="M57" i="8"/>
  <c r="N4" i="6" l="1"/>
  <c r="L4" i="6"/>
  <c r="W6" i="6"/>
  <c r="L130" i="6" l="1"/>
  <c r="L138" i="6" l="1"/>
  <c r="K141" i="6"/>
  <c r="K138" i="6"/>
  <c r="L129" i="6"/>
  <c r="L126" i="6"/>
  <c r="L125" i="6"/>
  <c r="L122" i="6"/>
  <c r="L121" i="6"/>
  <c r="L123" i="6" s="1"/>
  <c r="L118" i="6"/>
  <c r="L117" i="6"/>
  <c r="L114" i="6"/>
  <c r="L115" i="6" s="1"/>
  <c r="L111" i="6"/>
  <c r="L110" i="6"/>
  <c r="L107" i="6"/>
  <c r="L106" i="6"/>
  <c r="L101" i="6"/>
  <c r="L100" i="6"/>
  <c r="L98" i="6"/>
  <c r="L97" i="6" s="1"/>
  <c r="K126" i="6"/>
  <c r="K125" i="6"/>
  <c r="K122" i="6"/>
  <c r="K121" i="6"/>
  <c r="K118" i="6"/>
  <c r="K117" i="6"/>
  <c r="K114" i="6"/>
  <c r="K115" i="6" s="1"/>
  <c r="K111" i="6"/>
  <c r="K110" i="6"/>
  <c r="K107" i="6"/>
  <c r="K106" i="6"/>
  <c r="K101" i="6"/>
  <c r="K100" i="6"/>
  <c r="K98" i="6"/>
  <c r="K97" i="6" s="1"/>
  <c r="K65" i="6"/>
  <c r="K52" i="6" s="1"/>
  <c r="K80" i="6"/>
  <c r="K79" i="6"/>
  <c r="L79" i="6"/>
  <c r="L75" i="6"/>
  <c r="L65" i="6" s="1"/>
  <c r="J78" i="6"/>
  <c r="L78" i="6"/>
  <c r="K78" i="6"/>
  <c r="J79" i="6"/>
  <c r="L54" i="6"/>
  <c r="K54" i="6"/>
  <c r="K55" i="6" s="1"/>
  <c r="L58" i="6"/>
  <c r="L59" i="6" s="1"/>
  <c r="K58" i="6"/>
  <c r="K59" i="6" s="1"/>
  <c r="L39" i="6"/>
  <c r="L32" i="6"/>
  <c r="L21" i="6"/>
  <c r="L17" i="6"/>
  <c r="L12" i="6"/>
  <c r="K39" i="6"/>
  <c r="K32" i="6"/>
  <c r="K21" i="6"/>
  <c r="K17" i="6"/>
  <c r="K12" i="6"/>
  <c r="N65" i="8"/>
  <c r="L52" i="6" l="1"/>
  <c r="L131" i="6" s="1"/>
  <c r="L55" i="6"/>
  <c r="L140" i="6"/>
  <c r="L151" i="6" s="1"/>
  <c r="K139" i="6"/>
  <c r="K102" i="6"/>
  <c r="K104" i="6" s="1"/>
  <c r="L139" i="6"/>
  <c r="L142" i="6"/>
  <c r="K112" i="6"/>
  <c r="K140" i="6"/>
  <c r="K131" i="6"/>
  <c r="L127" i="6"/>
  <c r="L119" i="6"/>
  <c r="K119" i="6"/>
  <c r="K123" i="6"/>
  <c r="K127" i="6"/>
  <c r="L112" i="6"/>
  <c r="L108" i="6"/>
  <c r="K108" i="6"/>
  <c r="L102" i="6"/>
  <c r="L104" i="6" s="1"/>
  <c r="K103" i="6" l="1"/>
  <c r="L158" i="6"/>
  <c r="L134" i="6"/>
  <c r="L103" i="6"/>
  <c r="K143" i="6"/>
  <c r="K146" i="6" s="1"/>
  <c r="K149" i="6" s="1"/>
  <c r="L143" i="6"/>
  <c r="L145" i="6" s="1"/>
  <c r="L148" i="6" s="1"/>
  <c r="K145" i="6"/>
  <c r="K148" i="6" s="1"/>
  <c r="H50" i="8"/>
  <c r="H49" i="8"/>
  <c r="H48" i="8"/>
  <c r="H47" i="8"/>
  <c r="H46" i="8"/>
  <c r="K46" i="8" s="1"/>
  <c r="H45" i="8"/>
  <c r="K45" i="8" s="1"/>
  <c r="H44" i="8"/>
  <c r="K44" i="8" s="1"/>
  <c r="H43" i="8"/>
  <c r="K43" i="8" s="1"/>
  <c r="H42" i="8"/>
  <c r="H41" i="8"/>
  <c r="H40" i="8"/>
  <c r="H38" i="8"/>
  <c r="K38" i="8" s="1"/>
  <c r="H37" i="8"/>
  <c r="K37" i="8" s="1"/>
  <c r="H36" i="8"/>
  <c r="K36" i="8" s="1"/>
  <c r="H35" i="8"/>
  <c r="K35" i="8" s="1"/>
  <c r="H34" i="8"/>
  <c r="K34" i="8" s="1"/>
  <c r="H33" i="8"/>
  <c r="H31" i="8"/>
  <c r="H30" i="8"/>
  <c r="K30" i="8" s="1"/>
  <c r="H29" i="8"/>
  <c r="K29" i="8" s="1"/>
  <c r="H28" i="8"/>
  <c r="K28" i="8" s="1"/>
  <c r="H27" i="8"/>
  <c r="K27" i="8" s="1"/>
  <c r="H26" i="8"/>
  <c r="K26" i="8" s="1"/>
  <c r="H25" i="8"/>
  <c r="K25" i="8" s="1"/>
  <c r="H24" i="8"/>
  <c r="H23" i="8"/>
  <c r="H22" i="8"/>
  <c r="K22" i="8" s="1"/>
  <c r="H20" i="8"/>
  <c r="K20" i="8" s="1"/>
  <c r="H19" i="8"/>
  <c r="K19" i="8" s="1"/>
  <c r="H18" i="8"/>
  <c r="K18" i="8" s="1"/>
  <c r="H16" i="8"/>
  <c r="K16" i="8" s="1"/>
  <c r="H15" i="8"/>
  <c r="K15" i="8" s="1"/>
  <c r="H14" i="8"/>
  <c r="K14" i="8" s="1"/>
  <c r="H13" i="8"/>
  <c r="H11" i="8"/>
  <c r="K11" i="8" s="1"/>
  <c r="H10" i="8"/>
  <c r="K10" i="8" s="1"/>
  <c r="H9" i="8"/>
  <c r="H8" i="8"/>
  <c r="H7" i="8"/>
  <c r="H6" i="8"/>
  <c r="H5" i="8"/>
  <c r="K42" i="8"/>
  <c r="H125" i="8"/>
  <c r="H124" i="8"/>
  <c r="H121" i="8"/>
  <c r="H120" i="8"/>
  <c r="H117" i="8"/>
  <c r="H116" i="8"/>
  <c r="H113" i="8"/>
  <c r="H114" i="8" s="1"/>
  <c r="H110" i="8"/>
  <c r="H109" i="8"/>
  <c r="H106" i="8"/>
  <c r="H105" i="8"/>
  <c r="H100" i="8"/>
  <c r="H99" i="8"/>
  <c r="H97" i="8"/>
  <c r="H96" i="8" s="1"/>
  <c r="J125" i="8"/>
  <c r="I125" i="8"/>
  <c r="G125" i="8"/>
  <c r="J124" i="8"/>
  <c r="I124" i="8"/>
  <c r="G124" i="8"/>
  <c r="K123" i="8"/>
  <c r="J121" i="8"/>
  <c r="I121" i="8"/>
  <c r="G121" i="8"/>
  <c r="J120" i="8"/>
  <c r="I120" i="8"/>
  <c r="G120" i="8"/>
  <c r="K119" i="8"/>
  <c r="J117" i="8"/>
  <c r="I117" i="8"/>
  <c r="G117" i="8"/>
  <c r="J116" i="8"/>
  <c r="I116" i="8"/>
  <c r="G116" i="8"/>
  <c r="K115" i="8"/>
  <c r="J113" i="8"/>
  <c r="J114" i="8" s="1"/>
  <c r="I113" i="8"/>
  <c r="I114" i="8" s="1"/>
  <c r="G113" i="8"/>
  <c r="G114" i="8" s="1"/>
  <c r="K112" i="8"/>
  <c r="J110" i="8"/>
  <c r="I110" i="8"/>
  <c r="G110" i="8"/>
  <c r="J109" i="8"/>
  <c r="I109" i="8"/>
  <c r="G109" i="8"/>
  <c r="K108" i="8"/>
  <c r="J106" i="8"/>
  <c r="I106" i="8"/>
  <c r="G106" i="8"/>
  <c r="J105" i="8"/>
  <c r="I105" i="8"/>
  <c r="G105" i="8"/>
  <c r="K104" i="8"/>
  <c r="J100" i="8"/>
  <c r="I100" i="8"/>
  <c r="G100" i="8"/>
  <c r="J99" i="8"/>
  <c r="I99" i="8"/>
  <c r="G99" i="8"/>
  <c r="K98" i="8"/>
  <c r="J97" i="8"/>
  <c r="J96" i="8" s="1"/>
  <c r="I97" i="8"/>
  <c r="G97" i="8"/>
  <c r="G96" i="8" s="1"/>
  <c r="I96" i="8"/>
  <c r="K94" i="8"/>
  <c r="K92" i="8"/>
  <c r="K90" i="8"/>
  <c r="K87" i="8"/>
  <c r="K85" i="8"/>
  <c r="K84" i="8"/>
  <c r="K83" i="8"/>
  <c r="K81" i="8"/>
  <c r="J80" i="8"/>
  <c r="G80" i="8"/>
  <c r="K80" i="8" s="1"/>
  <c r="J79" i="8"/>
  <c r="G79" i="8"/>
  <c r="K79" i="8" s="1"/>
  <c r="F79" i="8"/>
  <c r="F78" i="8" s="1"/>
  <c r="J78" i="8"/>
  <c r="G78" i="8"/>
  <c r="K78" i="8" s="1"/>
  <c r="K77" i="8"/>
  <c r="F77" i="8"/>
  <c r="K76" i="8"/>
  <c r="F76" i="8"/>
  <c r="K75" i="8"/>
  <c r="K74" i="8"/>
  <c r="K73" i="8"/>
  <c r="K72" i="8"/>
  <c r="F72" i="8"/>
  <c r="K71" i="8"/>
  <c r="K70" i="8"/>
  <c r="K69" i="8"/>
  <c r="K68" i="8"/>
  <c r="K67" i="8"/>
  <c r="F67" i="8"/>
  <c r="K66" i="8"/>
  <c r="J65" i="8"/>
  <c r="J52" i="8" s="1"/>
  <c r="G65" i="8"/>
  <c r="G52" i="8" s="1"/>
  <c r="K61" i="8"/>
  <c r="F59" i="8"/>
  <c r="J58" i="8"/>
  <c r="J59" i="8" s="1"/>
  <c r="I58" i="8"/>
  <c r="I59" i="8" s="1"/>
  <c r="G58" i="8"/>
  <c r="G59" i="8" s="1"/>
  <c r="K57" i="8"/>
  <c r="F55" i="8"/>
  <c r="J54" i="8"/>
  <c r="I54" i="8"/>
  <c r="I55" i="8" s="1"/>
  <c r="G54" i="8"/>
  <c r="G55" i="8" s="1"/>
  <c r="K53" i="8"/>
  <c r="I52" i="8"/>
  <c r="K50" i="8"/>
  <c r="K49" i="8"/>
  <c r="K48" i="8"/>
  <c r="K47" i="8"/>
  <c r="F44" i="8"/>
  <c r="K41" i="8"/>
  <c r="F41" i="8"/>
  <c r="K40" i="8"/>
  <c r="F40" i="8"/>
  <c r="J39" i="8"/>
  <c r="I39" i="8"/>
  <c r="G39" i="8"/>
  <c r="H39" i="8" s="1"/>
  <c r="F38" i="8"/>
  <c r="K33" i="8"/>
  <c r="J32" i="8"/>
  <c r="I32" i="8"/>
  <c r="G32" i="8"/>
  <c r="H32" i="8" s="1"/>
  <c r="K31" i="8"/>
  <c r="K24" i="8"/>
  <c r="K23" i="8"/>
  <c r="F22" i="8"/>
  <c r="J21" i="8"/>
  <c r="I21" i="8"/>
  <c r="G21" i="8"/>
  <c r="H21" i="8" s="1"/>
  <c r="F20" i="8"/>
  <c r="J17" i="8"/>
  <c r="I17" i="8"/>
  <c r="G17" i="8"/>
  <c r="H17" i="8" s="1"/>
  <c r="F16" i="8"/>
  <c r="F17" i="8" s="1"/>
  <c r="K13" i="8"/>
  <c r="F13" i="8"/>
  <c r="J12" i="8"/>
  <c r="I12" i="8"/>
  <c r="G12" i="8"/>
  <c r="H12" i="8" s="1"/>
  <c r="F11" i="8"/>
  <c r="K9" i="8"/>
  <c r="K8" i="8"/>
  <c r="K7" i="8"/>
  <c r="F7" i="8"/>
  <c r="F9" i="8" s="1"/>
  <c r="K6" i="8"/>
  <c r="L146" i="6" l="1"/>
  <c r="L149" i="6" s="1"/>
  <c r="H122" i="8"/>
  <c r="N5" i="8"/>
  <c r="J126" i="8"/>
  <c r="H107" i="8"/>
  <c r="H118" i="8"/>
  <c r="H101" i="8"/>
  <c r="H102" i="8" s="1"/>
  <c r="N6" i="8"/>
  <c r="J107" i="8"/>
  <c r="I101" i="8"/>
  <c r="I103" i="8" s="1"/>
  <c r="G107" i="8"/>
  <c r="G118" i="8"/>
  <c r="H111" i="8"/>
  <c r="H126" i="8"/>
  <c r="H127" i="8"/>
  <c r="K5" i="8"/>
  <c r="H103" i="8"/>
  <c r="K4" i="8"/>
  <c r="K121" i="8"/>
  <c r="K32" i="8"/>
  <c r="J101" i="8"/>
  <c r="J102" i="8" s="1"/>
  <c r="G111" i="8"/>
  <c r="I118" i="8"/>
  <c r="G122" i="8"/>
  <c r="I111" i="8"/>
  <c r="K120" i="8"/>
  <c r="G126" i="8"/>
  <c r="K100" i="8"/>
  <c r="J118" i="8"/>
  <c r="I126" i="8"/>
  <c r="K126" i="8" s="1"/>
  <c r="J127" i="8"/>
  <c r="K113" i="8"/>
  <c r="J111" i="8"/>
  <c r="K17" i="8"/>
  <c r="K125" i="8"/>
  <c r="K12" i="8"/>
  <c r="F65" i="8"/>
  <c r="F52" i="8" s="1"/>
  <c r="F127" i="8" s="1"/>
  <c r="K106" i="8"/>
  <c r="F8" i="8"/>
  <c r="K52" i="8"/>
  <c r="K110" i="8"/>
  <c r="K117" i="8"/>
  <c r="K21" i="8"/>
  <c r="I127" i="8"/>
  <c r="K105" i="8"/>
  <c r="K39" i="8"/>
  <c r="K65" i="8"/>
  <c r="K97" i="8"/>
  <c r="I122" i="8"/>
  <c r="K114" i="8"/>
  <c r="K59" i="8"/>
  <c r="K96" i="8"/>
  <c r="K99" i="8"/>
  <c r="I107" i="8"/>
  <c r="K107" i="8" s="1"/>
  <c r="K116" i="8"/>
  <c r="K124" i="8"/>
  <c r="K58" i="8"/>
  <c r="J55" i="8"/>
  <c r="G101" i="8"/>
  <c r="K109" i="8"/>
  <c r="J122" i="8"/>
  <c r="K54" i="8"/>
  <c r="G127" i="8"/>
  <c r="J103" i="8" l="1"/>
  <c r="I102" i="8"/>
  <c r="K111" i="8"/>
  <c r="K118" i="8"/>
  <c r="K101" i="8"/>
  <c r="K127" i="8"/>
  <c r="K122" i="8"/>
  <c r="K55" i="8"/>
  <c r="G102" i="8"/>
  <c r="G103" i="8"/>
  <c r="K103" i="8" s="1"/>
  <c r="K102" i="8" l="1"/>
  <c r="E21" i="5" l="1"/>
  <c r="E25" i="5"/>
  <c r="J80" i="6" l="1"/>
  <c r="E7" i="5" l="1"/>
  <c r="J141" i="6"/>
  <c r="J138" i="6"/>
  <c r="J126" i="6"/>
  <c r="J125" i="6"/>
  <c r="J122" i="6"/>
  <c r="J121" i="6"/>
  <c r="J118" i="6"/>
  <c r="J117" i="6"/>
  <c r="J114" i="6"/>
  <c r="J115" i="6" s="1"/>
  <c r="J111" i="6"/>
  <c r="J110" i="6"/>
  <c r="J107" i="6"/>
  <c r="J106" i="6"/>
  <c r="J101" i="6"/>
  <c r="J100" i="6"/>
  <c r="J98" i="6"/>
  <c r="J97" i="6"/>
  <c r="J65" i="6"/>
  <c r="J58" i="6"/>
  <c r="J59" i="6" s="1"/>
  <c r="J54" i="6"/>
  <c r="J39" i="6"/>
  <c r="J32" i="6"/>
  <c r="J21" i="6"/>
  <c r="J17" i="6"/>
  <c r="J12" i="6"/>
  <c r="J123" i="6" l="1"/>
  <c r="J52" i="6"/>
  <c r="J131" i="6" s="1"/>
  <c r="J112" i="6"/>
  <c r="J102" i="6"/>
  <c r="J104" i="6" s="1"/>
  <c r="J55" i="6"/>
  <c r="J140" i="6"/>
  <c r="J108" i="6"/>
  <c r="J119" i="6"/>
  <c r="J127" i="6"/>
  <c r="J139" i="6"/>
  <c r="J103" i="6" l="1"/>
  <c r="J143" i="6"/>
  <c r="N65" i="6"/>
  <c r="N52" i="6" s="1"/>
  <c r="N138" i="6"/>
  <c r="N141" i="6"/>
  <c r="N54" i="6"/>
  <c r="N55" i="6" s="1"/>
  <c r="N126" i="6"/>
  <c r="N125" i="6"/>
  <c r="N122" i="6"/>
  <c r="N121" i="6"/>
  <c r="N118" i="6"/>
  <c r="N117" i="6"/>
  <c r="N114" i="6"/>
  <c r="N115" i="6" s="1"/>
  <c r="N111" i="6"/>
  <c r="N110" i="6"/>
  <c r="N107" i="6"/>
  <c r="N106" i="6"/>
  <c r="N101" i="6"/>
  <c r="N100" i="6"/>
  <c r="N98" i="6"/>
  <c r="N97" i="6" s="1"/>
  <c r="N58" i="6"/>
  <c r="N59" i="6" s="1"/>
  <c r="N39" i="6"/>
  <c r="N32" i="6"/>
  <c r="N21" i="6"/>
  <c r="N17" i="6"/>
  <c r="N12" i="6"/>
  <c r="H153" i="6"/>
  <c r="H152" i="6"/>
  <c r="T141" i="6"/>
  <c r="R141" i="6"/>
  <c r="W143" i="6" s="1"/>
  <c r="I141" i="6"/>
  <c r="H141" i="6"/>
  <c r="G141" i="6"/>
  <c r="T138" i="6"/>
  <c r="R138" i="6"/>
  <c r="I138" i="6"/>
  <c r="H138" i="6"/>
  <c r="G138" i="6"/>
  <c r="F138" i="6"/>
  <c r="T126" i="6"/>
  <c r="R126" i="6"/>
  <c r="I126" i="6"/>
  <c r="H126" i="6"/>
  <c r="G126" i="6"/>
  <c r="T125" i="6"/>
  <c r="R125" i="6"/>
  <c r="I125" i="6"/>
  <c r="H125" i="6"/>
  <c r="G125" i="6"/>
  <c r="U124" i="6"/>
  <c r="T122" i="6"/>
  <c r="R122" i="6"/>
  <c r="I122" i="6"/>
  <c r="H122" i="6"/>
  <c r="G122" i="6"/>
  <c r="T121" i="6"/>
  <c r="R121" i="6"/>
  <c r="I121" i="6"/>
  <c r="H121" i="6"/>
  <c r="G121" i="6"/>
  <c r="U120" i="6"/>
  <c r="T118" i="6"/>
  <c r="R118" i="6"/>
  <c r="I118" i="6"/>
  <c r="H118" i="6"/>
  <c r="G118" i="6"/>
  <c r="T117" i="6"/>
  <c r="R117" i="6"/>
  <c r="I117" i="6"/>
  <c r="H117" i="6"/>
  <c r="G117" i="6"/>
  <c r="U116" i="6"/>
  <c r="T114" i="6"/>
  <c r="T115" i="6" s="1"/>
  <c r="R114" i="6"/>
  <c r="R115" i="6" s="1"/>
  <c r="I114" i="6"/>
  <c r="I115" i="6" s="1"/>
  <c r="H114" i="6"/>
  <c r="G114" i="6"/>
  <c r="G115" i="6" s="1"/>
  <c r="U113" i="6"/>
  <c r="T111" i="6"/>
  <c r="R111" i="6"/>
  <c r="I111" i="6"/>
  <c r="H111" i="6"/>
  <c r="G111" i="6"/>
  <c r="T110" i="6"/>
  <c r="R110" i="6"/>
  <c r="I110" i="6"/>
  <c r="H110" i="6"/>
  <c r="G110" i="6"/>
  <c r="U109" i="6"/>
  <c r="T107" i="6"/>
  <c r="R107" i="6"/>
  <c r="I107" i="6"/>
  <c r="H107" i="6"/>
  <c r="G107" i="6"/>
  <c r="T106" i="6"/>
  <c r="R106" i="6"/>
  <c r="I106" i="6"/>
  <c r="H106" i="6"/>
  <c r="G106" i="6"/>
  <c r="U105" i="6"/>
  <c r="T101" i="6"/>
  <c r="R101" i="6"/>
  <c r="I101" i="6"/>
  <c r="H101" i="6"/>
  <c r="G101" i="6"/>
  <c r="T100" i="6"/>
  <c r="R100" i="6"/>
  <c r="I100" i="6"/>
  <c r="H100" i="6"/>
  <c r="G100" i="6"/>
  <c r="U99" i="6"/>
  <c r="T98" i="6"/>
  <c r="T97" i="6" s="1"/>
  <c r="R98" i="6"/>
  <c r="R97" i="6" s="1"/>
  <c r="I98" i="6"/>
  <c r="I97" i="6" s="1"/>
  <c r="H98" i="6"/>
  <c r="G98" i="6"/>
  <c r="G97" i="6" s="1"/>
  <c r="U94" i="6"/>
  <c r="U92" i="6"/>
  <c r="U90" i="6"/>
  <c r="U87" i="6"/>
  <c r="U85" i="6"/>
  <c r="U84" i="6"/>
  <c r="U83" i="6"/>
  <c r="U81" i="6"/>
  <c r="G80" i="6"/>
  <c r="U80" i="6" s="1"/>
  <c r="G79" i="6"/>
  <c r="U79" i="6" s="1"/>
  <c r="F79" i="6"/>
  <c r="F78" i="6" s="1"/>
  <c r="U78" i="6"/>
  <c r="U77" i="6"/>
  <c r="F77" i="6"/>
  <c r="U76" i="6"/>
  <c r="F76" i="6"/>
  <c r="U75" i="6"/>
  <c r="U74" i="6"/>
  <c r="U73" i="6"/>
  <c r="U72" i="6"/>
  <c r="F72" i="6"/>
  <c r="U71" i="6"/>
  <c r="U70" i="6"/>
  <c r="U69" i="6"/>
  <c r="U68" i="6"/>
  <c r="U67" i="6"/>
  <c r="F67" i="6"/>
  <c r="F65" i="6" s="1"/>
  <c r="U66" i="6"/>
  <c r="I65" i="6"/>
  <c r="I52" i="6" s="1"/>
  <c r="U61" i="6"/>
  <c r="F59" i="6"/>
  <c r="T58" i="6"/>
  <c r="T59" i="6" s="1"/>
  <c r="R58" i="6"/>
  <c r="R140" i="6" s="1"/>
  <c r="I58" i="6"/>
  <c r="I59" i="6" s="1"/>
  <c r="H58" i="6"/>
  <c r="H59" i="6" s="1"/>
  <c r="G58" i="6"/>
  <c r="G59" i="6" s="1"/>
  <c r="U57" i="6"/>
  <c r="F55" i="6"/>
  <c r="T54" i="6"/>
  <c r="I54" i="6"/>
  <c r="I55" i="6" s="1"/>
  <c r="H54" i="6"/>
  <c r="H55" i="6" s="1"/>
  <c r="G54" i="6"/>
  <c r="U53" i="6"/>
  <c r="T52" i="6"/>
  <c r="H52" i="6"/>
  <c r="U50" i="6"/>
  <c r="U49" i="6"/>
  <c r="U48" i="6"/>
  <c r="U47" i="6"/>
  <c r="U46" i="6"/>
  <c r="U45" i="6"/>
  <c r="U44" i="6"/>
  <c r="F44" i="6"/>
  <c r="U43" i="6"/>
  <c r="U42" i="6"/>
  <c r="U41" i="6"/>
  <c r="F41" i="6"/>
  <c r="U40" i="6"/>
  <c r="F40" i="6"/>
  <c r="T39" i="6"/>
  <c r="R39" i="6"/>
  <c r="W39" i="6" s="1"/>
  <c r="I39" i="6"/>
  <c r="H39" i="6"/>
  <c r="G39" i="6"/>
  <c r="U38" i="6"/>
  <c r="F38" i="6"/>
  <c r="U37" i="6"/>
  <c r="U36" i="6"/>
  <c r="U35" i="6"/>
  <c r="U138" i="6" s="1"/>
  <c r="U34" i="6"/>
  <c r="U33" i="6"/>
  <c r="T32" i="6"/>
  <c r="R32" i="6"/>
  <c r="I32" i="6"/>
  <c r="H32" i="6"/>
  <c r="G32" i="6"/>
  <c r="U31" i="6"/>
  <c r="U30" i="6"/>
  <c r="U29" i="6"/>
  <c r="U28" i="6"/>
  <c r="U27" i="6"/>
  <c r="U26" i="6"/>
  <c r="U25" i="6"/>
  <c r="U24" i="6"/>
  <c r="U23" i="6"/>
  <c r="U22" i="6"/>
  <c r="F22" i="6"/>
  <c r="T21" i="6"/>
  <c r="R21" i="6"/>
  <c r="W20" i="6" s="1"/>
  <c r="I21" i="6"/>
  <c r="H21" i="6"/>
  <c r="G21" i="6"/>
  <c r="U20" i="6"/>
  <c r="F20" i="6"/>
  <c r="U19" i="6"/>
  <c r="U18" i="6"/>
  <c r="T17" i="6"/>
  <c r="R17" i="6"/>
  <c r="I17" i="6"/>
  <c r="H17" i="6"/>
  <c r="G17" i="6"/>
  <c r="U16" i="6"/>
  <c r="F16" i="6"/>
  <c r="F17" i="6" s="1"/>
  <c r="U15" i="6"/>
  <c r="U14" i="6"/>
  <c r="U13" i="6"/>
  <c r="F13" i="6"/>
  <c r="T12" i="6"/>
  <c r="R12" i="6"/>
  <c r="W12" i="6" s="1"/>
  <c r="I12" i="6"/>
  <c r="H12" i="6"/>
  <c r="G12" i="6"/>
  <c r="U11" i="6"/>
  <c r="F11" i="6"/>
  <c r="U10" i="6"/>
  <c r="U9" i="6"/>
  <c r="U8" i="6"/>
  <c r="U7" i="6"/>
  <c r="F7" i="6"/>
  <c r="F9" i="6" s="1"/>
  <c r="U6" i="6"/>
  <c r="U5" i="6"/>
  <c r="U4" i="6"/>
  <c r="G55" i="6" l="1"/>
  <c r="T140" i="6"/>
  <c r="I131" i="6"/>
  <c r="G131" i="6"/>
  <c r="F140" i="6"/>
  <c r="G157" i="6"/>
  <c r="N131" i="6"/>
  <c r="J146" i="6"/>
  <c r="J149" i="6" s="1"/>
  <c r="J145" i="6"/>
  <c r="J148" i="6" s="1"/>
  <c r="N127" i="6"/>
  <c r="N119" i="6"/>
  <c r="N108" i="6"/>
  <c r="H154" i="6"/>
  <c r="R102" i="6"/>
  <c r="R104" i="6" s="1"/>
  <c r="I112" i="6"/>
  <c r="R131" i="6"/>
  <c r="I108" i="6"/>
  <c r="T112" i="6"/>
  <c r="H119" i="6"/>
  <c r="N112" i="6"/>
  <c r="N102" i="6"/>
  <c r="N103" i="6" s="1"/>
  <c r="T102" i="6"/>
  <c r="T103" i="6" s="1"/>
  <c r="G108" i="6"/>
  <c r="R119" i="6"/>
  <c r="H108" i="6"/>
  <c r="R112" i="6"/>
  <c r="G123" i="6"/>
  <c r="G102" i="6"/>
  <c r="G104" i="6" s="1"/>
  <c r="G112" i="6"/>
  <c r="G119" i="6"/>
  <c r="I102" i="6"/>
  <c r="I104" i="6" s="1"/>
  <c r="U111" i="6"/>
  <c r="U107" i="6"/>
  <c r="U122" i="6"/>
  <c r="T127" i="6"/>
  <c r="N140" i="6"/>
  <c r="N151" i="6" s="1"/>
  <c r="R108" i="6"/>
  <c r="H123" i="6"/>
  <c r="N123" i="6"/>
  <c r="N139" i="6"/>
  <c r="I127" i="6"/>
  <c r="T119" i="6"/>
  <c r="U17" i="6"/>
  <c r="F52" i="6"/>
  <c r="F131" i="6" s="1"/>
  <c r="U98" i="6"/>
  <c r="U106" i="6"/>
  <c r="U54" i="6"/>
  <c r="U58" i="6"/>
  <c r="H112" i="6"/>
  <c r="G139" i="6"/>
  <c r="U126" i="6"/>
  <c r="F8" i="6"/>
  <c r="U12" i="6"/>
  <c r="U141" i="6"/>
  <c r="U117" i="6"/>
  <c r="U118" i="6"/>
  <c r="H140" i="6"/>
  <c r="T131" i="6"/>
  <c r="I119" i="6"/>
  <c r="I123" i="6"/>
  <c r="I140" i="6"/>
  <c r="U39" i="6"/>
  <c r="U101" i="6"/>
  <c r="R139" i="6"/>
  <c r="R142" i="6" s="1"/>
  <c r="R127" i="6"/>
  <c r="U110" i="6"/>
  <c r="T123" i="6"/>
  <c r="T139" i="6"/>
  <c r="T143" i="6" s="1"/>
  <c r="T146" i="6" s="1"/>
  <c r="G127" i="6"/>
  <c r="U21" i="6"/>
  <c r="U32" i="6"/>
  <c r="F141" i="6"/>
  <c r="U100" i="6"/>
  <c r="U114" i="6"/>
  <c r="U125" i="6"/>
  <c r="H127" i="6"/>
  <c r="H97" i="6"/>
  <c r="I139" i="6"/>
  <c r="H102" i="6"/>
  <c r="T108" i="6"/>
  <c r="R123" i="6"/>
  <c r="R59" i="6"/>
  <c r="U59" i="6" s="1"/>
  <c r="H139" i="6"/>
  <c r="T55" i="6"/>
  <c r="U55" i="6" s="1"/>
  <c r="U65" i="6"/>
  <c r="H115" i="6"/>
  <c r="U115" i="6" s="1"/>
  <c r="U121" i="6"/>
  <c r="R151" i="6"/>
  <c r="R153" i="6" s="1"/>
  <c r="U52" i="6" l="1"/>
  <c r="R103" i="6"/>
  <c r="G103" i="6"/>
  <c r="H143" i="6"/>
  <c r="H146" i="6" s="1"/>
  <c r="G143" i="6"/>
  <c r="G146" i="6" s="1"/>
  <c r="G149" i="6" s="1"/>
  <c r="F143" i="6"/>
  <c r="F146" i="6" s="1"/>
  <c r="F149" i="6" s="1"/>
  <c r="R143" i="6"/>
  <c r="R146" i="6" s="1"/>
  <c r="R149" i="6" s="1"/>
  <c r="N104" i="6"/>
  <c r="U112" i="6"/>
  <c r="U119" i="6"/>
  <c r="I103" i="6"/>
  <c r="T104" i="6"/>
  <c r="N143" i="6"/>
  <c r="N146" i="6" s="1"/>
  <c r="N149" i="6" s="1"/>
  <c r="U123" i="6"/>
  <c r="U127" i="6"/>
  <c r="T145" i="6"/>
  <c r="T148" i="6" s="1"/>
  <c r="I143" i="6"/>
  <c r="I146" i="6" s="1"/>
  <c r="I149" i="6" s="1"/>
  <c r="U139" i="6"/>
  <c r="U140" i="6"/>
  <c r="U108" i="6"/>
  <c r="T149" i="6"/>
  <c r="H131" i="6"/>
  <c r="U97" i="6"/>
  <c r="H104" i="6"/>
  <c r="U102" i="6"/>
  <c r="H103" i="6"/>
  <c r="U131" i="6" l="1"/>
  <c r="F145" i="6"/>
  <c r="F148" i="6" s="1"/>
  <c r="H145" i="6"/>
  <c r="H148" i="6" s="1"/>
  <c r="G145" i="6"/>
  <c r="G148" i="6" s="1"/>
  <c r="R145" i="6"/>
  <c r="R148" i="6" s="1"/>
  <c r="N145" i="6"/>
  <c r="N148" i="6" s="1"/>
  <c r="U103" i="6"/>
  <c r="I145" i="6"/>
  <c r="I148" i="6" s="1"/>
  <c r="U104" i="6"/>
  <c r="U143" i="6"/>
  <c r="H149" i="6"/>
  <c r="E35" i="5"/>
  <c r="A31" i="5"/>
  <c r="A29" i="5"/>
  <c r="A28" i="5"/>
  <c r="A27" i="5"/>
  <c r="E33" i="5"/>
  <c r="B33" i="5"/>
  <c r="E32" i="5"/>
  <c r="B32" i="5"/>
  <c r="E31" i="5"/>
  <c r="B31" i="5"/>
  <c r="E30" i="5"/>
  <c r="B30" i="5"/>
  <c r="E29" i="5"/>
  <c r="B29" i="5"/>
  <c r="E28" i="5"/>
  <c r="B28" i="5"/>
  <c r="E27" i="5"/>
  <c r="B27" i="5"/>
  <c r="E24" i="5"/>
  <c r="E5" i="5"/>
  <c r="E6" i="5"/>
  <c r="E8" i="5"/>
  <c r="E9" i="5"/>
  <c r="E10" i="5"/>
  <c r="E11" i="5"/>
  <c r="E12" i="5"/>
  <c r="E13" i="5"/>
  <c r="E14" i="5"/>
  <c r="E15" i="5"/>
  <c r="E16" i="5"/>
  <c r="E17" i="5"/>
  <c r="E18" i="5"/>
  <c r="E3" i="5"/>
  <c r="D35" i="5"/>
  <c r="D20" i="5"/>
  <c r="D4" i="5"/>
  <c r="E4" i="5" s="1"/>
  <c r="H150" i="6" l="1"/>
  <c r="D43" i="5"/>
  <c r="E20" i="5" l="1"/>
  <c r="E43" i="5" s="1"/>
  <c r="C38" i="4" l="1"/>
  <c r="J37" i="4"/>
  <c r="J36" i="4"/>
  <c r="J35" i="4"/>
  <c r="J34" i="4"/>
  <c r="J33" i="4"/>
  <c r="J32" i="4"/>
  <c r="J31" i="4"/>
  <c r="I30" i="4"/>
  <c r="H30" i="4"/>
  <c r="G30" i="4"/>
  <c r="F30" i="4"/>
  <c r="E30" i="4"/>
  <c r="J25" i="4"/>
  <c r="J24" i="4"/>
  <c r="J23" i="4"/>
  <c r="J22" i="4"/>
  <c r="I21" i="4"/>
  <c r="H21" i="4"/>
  <c r="H38" i="4" s="1"/>
  <c r="G21" i="4"/>
  <c r="F21" i="4"/>
  <c r="F38" i="4" s="1"/>
  <c r="E21" i="4"/>
  <c r="E38" i="4" s="1"/>
  <c r="J19" i="4"/>
  <c r="J18" i="4"/>
  <c r="J17" i="4"/>
  <c r="J16" i="4"/>
  <c r="J15" i="4"/>
  <c r="J14" i="4"/>
  <c r="J13" i="4"/>
  <c r="C13" i="4"/>
  <c r="C5" i="4" s="1"/>
  <c r="J12" i="4"/>
  <c r="J11" i="4"/>
  <c r="J10" i="4"/>
  <c r="J9" i="4"/>
  <c r="J8" i="4"/>
  <c r="J7" i="4"/>
  <c r="J6" i="4"/>
  <c r="I5" i="4"/>
  <c r="H5" i="4"/>
  <c r="G5" i="4"/>
  <c r="F5" i="4"/>
  <c r="E5" i="4"/>
  <c r="J4" i="4"/>
  <c r="G38" i="4" l="1"/>
  <c r="J30" i="4"/>
  <c r="J5" i="4"/>
  <c r="I38" i="4"/>
  <c r="J21" i="4"/>
  <c r="J38" i="4" s="1"/>
  <c r="D174" i="10" l="1"/>
  <c r="D114" i="10"/>
  <c r="D17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tc={F27CD76E-823C-4000-8159-5EC53EE7AED5}</author>
  </authors>
  <commentList>
    <comment ref="N53" authorId="0" shapeId="0" xr:uid="{F27CD76E-823C-4000-8159-5EC53EE7AED5}">
      <text>
        <t>[Threaded comment]
Your version of Excel allows you to read this threaded comment; however, any edits to it will get removed if the file is opened in a newer version of Excel. Learn more: https://go.microsoft.com/fwlink/?linkid=870924
Comment:
    @Webb Farley, Kathryn (FTA) @Layden, Jeffrey (FTA) I know this is pending OMB Passback but the OMB budget was $2.850B.
Reply:
    @Hockaday, Danielle (FTA)  i don't remember this column being here before (could have been hidden), but its OST budget...did we request $2.85 there too (or maybe this column was created when we were drafting OST based on the header)?  I'll have to go back and look. @Owuor, Elijah (FTA) might know where it came from.  At any rate, good catch.  Would we  want both a OST and OMB column?  
Reply:
    @Webb Farley, Kathryn (FTA) I recognize the amount.  It's the FY 2024 Target Level.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tc={9F778A9C-5336-4476-9BA0-F34D7929E1AE}</author>
  </authors>
  <commentList>
    <comment ref="E21" authorId="0" shapeId="0" xr:uid="{9F778A9C-5336-4476-9BA0-F34D7929E1A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corect.  Somehow it was changed.  Please do not use this table.</t>
      </text>
    </comment>
  </commentList>
</comments>
</file>

<file path=xl/sharedStrings.xml><?xml version="1.0" encoding="utf-8"?>
<sst xmlns="http://schemas.openxmlformats.org/spreadsheetml/2006/main" count="936" uniqueCount="269">
  <si>
    <t>Federal Public Transportation Programs under the Bipartisan Infrastructure Law (Infrastructure Investment and Jobs Act)</t>
  </si>
  <si>
    <t>FAST Act</t>
  </si>
  <si>
    <t>Infrastructure Investment and Jobs Act (FY 2022 - FY 2026)</t>
  </si>
  <si>
    <t>TAFS</t>
  </si>
  <si>
    <t>TF/GF</t>
  </si>
  <si>
    <t>Discretionary/Formula</t>
  </si>
  <si>
    <t>FY 2021 
Enacted</t>
  </si>
  <si>
    <t>FY 2022 
Enacted</t>
  </si>
  <si>
    <t>FY 23 
Authorized</t>
  </si>
  <si>
    <t>FY23 
President's Budget</t>
  </si>
  <si>
    <t>FY23 
House Mark</t>
  </si>
  <si>
    <t>FY23 
Senate Mark</t>
  </si>
  <si>
    <t>FY23
Enacted</t>
  </si>
  <si>
    <t>FY 2024 
Authorized</t>
  </si>
  <si>
    <t>FY 2024 
OST Request (Draft - Pending Approval)</t>
  </si>
  <si>
    <t>FY 2024 
PB</t>
  </si>
  <si>
    <t>FY24
House Mark</t>
  </si>
  <si>
    <t>FY24
Senate Mark</t>
  </si>
  <si>
    <t>FY 2025 
Authorized</t>
  </si>
  <si>
    <t>FY 2025
OMB Budget</t>
  </si>
  <si>
    <t>FY 2026  
Authorized</t>
  </si>
  <si>
    <t>FY 2022 Enacted, FY 23 President's Budget, and FY 2024 - FY 2026  Authorized TOTAL</t>
  </si>
  <si>
    <t>Total Mass Transit Account (Contract Authority)</t>
  </si>
  <si>
    <t>69-X-8350</t>
  </si>
  <si>
    <t>MAP-21 20005(b)</t>
  </si>
  <si>
    <t>Pilot Program for Transit Oriented Development</t>
  </si>
  <si>
    <t>TF</t>
  </si>
  <si>
    <t>Discretionary</t>
  </si>
  <si>
    <t>Planning Programs</t>
  </si>
  <si>
    <t>5338(c)</t>
  </si>
  <si>
    <t>Oversight (0.5%)</t>
  </si>
  <si>
    <t>Oversight</t>
  </si>
  <si>
    <t>Metropolitan Transportation Program</t>
  </si>
  <si>
    <t>Formula</t>
  </si>
  <si>
    <t>Statewide Transportation Planning</t>
  </si>
  <si>
    <t xml:space="preserve">Urbanized Area Formula Grants </t>
  </si>
  <si>
    <t>Oversight (0.75%)</t>
  </si>
  <si>
    <t>Urbanized Area Formula Grants</t>
  </si>
  <si>
    <t>Operational Support of State Safety Oversight</t>
  </si>
  <si>
    <t>5307(h)</t>
  </si>
  <si>
    <t>Passenger Ferry Boat Program</t>
  </si>
  <si>
    <t>Enhanced Mobility of Seniors and Individuals with Disabilities</t>
  </si>
  <si>
    <t>FAST 3006(b)</t>
  </si>
  <si>
    <t>Pilot Program for Enhanced Mobility (ICAM)</t>
  </si>
  <si>
    <t>Formula Grants for Rural Areas</t>
  </si>
  <si>
    <t>5311(b)(3)</t>
  </si>
  <si>
    <t>Rural Transportation Assistance Program</t>
  </si>
  <si>
    <t>5311(b)(3)(C)</t>
  </si>
  <si>
    <t>National RTAP</t>
  </si>
  <si>
    <t>5311(c)(2)(A)</t>
  </si>
  <si>
    <t>Public Transportation on Indian Reservations Competitive</t>
  </si>
  <si>
    <t>5311(c)(2)(B)</t>
  </si>
  <si>
    <t>Public Transportation on Indian Reservations Formula</t>
  </si>
  <si>
    <t>5311(c)(3)</t>
  </si>
  <si>
    <t xml:space="preserve">Appalachian Development Public Transportation Assistance Program </t>
  </si>
  <si>
    <t>Transit Research</t>
  </si>
  <si>
    <t>Research, Development, Demonstration and Deployment Projects</t>
  </si>
  <si>
    <t>5312(h)</t>
  </si>
  <si>
    <t>Component and Low-No Testing</t>
  </si>
  <si>
    <t>5312(i)</t>
  </si>
  <si>
    <t>Transit Cooperative Research Program (TCRP)</t>
  </si>
  <si>
    <t>Other</t>
  </si>
  <si>
    <t>Technical Assistance and Workforce Development</t>
  </si>
  <si>
    <t>Technical Assistance and Workforce Development Grants</t>
  </si>
  <si>
    <t>5314(c)</t>
  </si>
  <si>
    <t>National Transit Institute</t>
  </si>
  <si>
    <t>Bus Testing Facilities</t>
  </si>
  <si>
    <t>Administrative Expenses</t>
  </si>
  <si>
    <t>Admin</t>
  </si>
  <si>
    <t>National Transit Database</t>
  </si>
  <si>
    <t>State of Good Repair Grants</t>
  </si>
  <si>
    <t>Oversight (1%) of which not less than 0.25% for 5329</t>
  </si>
  <si>
    <t>State of Good Repair Formula Grants</t>
  </si>
  <si>
    <t>5337(c)</t>
  </si>
  <si>
    <t>High Intensity Fixed Guideway</t>
  </si>
  <si>
    <t>5337(d)</t>
  </si>
  <si>
    <t>High Intensity Motorbus</t>
  </si>
  <si>
    <t>5337(f)</t>
  </si>
  <si>
    <t>Railcar Replacement Program Competitive Grants</t>
  </si>
  <si>
    <t xml:space="preserve">Bus and Bus Facilities Grants </t>
  </si>
  <si>
    <t>5339(a)</t>
  </si>
  <si>
    <t>Bus and Bus Facilities Formula Grants</t>
  </si>
  <si>
    <t>5339(b)</t>
  </si>
  <si>
    <t>Bus and Bus Facilities Competitive Grants</t>
  </si>
  <si>
    <t>5339(c)</t>
  </si>
  <si>
    <t>Low-No Competitive Grants</t>
  </si>
  <si>
    <t>Growing States and High Density States Formula</t>
  </si>
  <si>
    <t>5340(c)</t>
  </si>
  <si>
    <t xml:space="preserve">Growing State Apportionments </t>
  </si>
  <si>
    <t>5340(d)</t>
  </si>
  <si>
    <t>High Density State Apportionments</t>
  </si>
  <si>
    <t>Appropriated/Authorized Subject to Appropriations (General Fund)</t>
  </si>
  <si>
    <t>Capital Investment Grants (authorized to be appropriated)</t>
  </si>
  <si>
    <t>69-X-1134</t>
  </si>
  <si>
    <t>Oversight (1%)</t>
  </si>
  <si>
    <t>GF -Authorized To Be Appropriated</t>
  </si>
  <si>
    <t>Capital Investment Grants</t>
  </si>
  <si>
    <t>PRIIA</t>
  </si>
  <si>
    <t>Washington Area Metropolitan Transit Authority (WMATA)</t>
  </si>
  <si>
    <t>69-X-1128</t>
  </si>
  <si>
    <t>WMATA Grants (Including Office of Inspector General)</t>
  </si>
  <si>
    <t>Technical Assistance and Training</t>
  </si>
  <si>
    <t>69-2022/2023 1142</t>
  </si>
  <si>
    <t>Multiple</t>
  </si>
  <si>
    <t>Transit Infrastructure Grants</t>
  </si>
  <si>
    <t>69-X-2812</t>
  </si>
  <si>
    <t>Ferry Boat</t>
  </si>
  <si>
    <t>GF - Appropriated</t>
  </si>
  <si>
    <t>Bus Testing Facility</t>
  </si>
  <si>
    <t>Competitive Grants to Eligible Entities to Assist Areas of Persistent Poverty</t>
  </si>
  <si>
    <t>Admin/Oversight</t>
  </si>
  <si>
    <t>Bus and Bus Facilities Formula Grants  [nonadd]</t>
  </si>
  <si>
    <t>Oversight (0.75%)  [nonadd]</t>
  </si>
  <si>
    <t>Bus and Bus Facilities Competitive Grants  [nonadd]</t>
  </si>
  <si>
    <t>Oversight (0.75% of combined bus competitive and low/no)  [nonadd]</t>
  </si>
  <si>
    <t>Low-No Competitive Grants  [nonadd]</t>
  </si>
  <si>
    <t xml:space="preserve">  </t>
  </si>
  <si>
    <t>Community Project Funding/Congressionally Directed Spending (Earmarks)</t>
  </si>
  <si>
    <t>Earmarks</t>
  </si>
  <si>
    <t xml:space="preserve">Admin/Oversight - Community Project Funding/Congressionally Directed Spending (Earmarks) </t>
  </si>
  <si>
    <t>Ferry Service for Rural Communities</t>
  </si>
  <si>
    <t>Zero Emission System Transformation Planning Grants</t>
  </si>
  <si>
    <t>Climate Resilience and Adaptation Competitive Grants</t>
  </si>
  <si>
    <t>Integrated Smart Mobility Pilot Grants</t>
  </si>
  <si>
    <t>Transit Connects Communities Pilot Grants</t>
  </si>
  <si>
    <t>Section 71102</t>
  </si>
  <si>
    <t>Electric or Low-Emitting Ferry Program</t>
  </si>
  <si>
    <t>Section 71103</t>
  </si>
  <si>
    <t>5339/Sec.165</t>
  </si>
  <si>
    <t>Admin Provision - CIG Additional Funding for Existing FFGAs</t>
  </si>
  <si>
    <t>Total Division J: Advance Appropriations (General Fund)</t>
  </si>
  <si>
    <t>Admin/Oversight (2% - 0.5% of the 2% to OIG)</t>
  </si>
  <si>
    <t>Transfer to OIG</t>
  </si>
  <si>
    <t>State of Good Repair Program</t>
  </si>
  <si>
    <t>High Intensity Fixed Guideway Grants</t>
  </si>
  <si>
    <t>High Intensity Motorbus Grants</t>
  </si>
  <si>
    <t>Enhanced Mobility of Seniors and Individuals with Disabilities Grants</t>
  </si>
  <si>
    <t xml:space="preserve">Capital Investment Grants </t>
  </si>
  <si>
    <t>Division J</t>
  </si>
  <si>
    <t>All Stations Accessibility Program (ASAP)</t>
  </si>
  <si>
    <t xml:space="preserve">69-X-1145 </t>
  </si>
  <si>
    <t>All Stations Accessibility Program</t>
  </si>
  <si>
    <t xml:space="preserve">69-X-1144 </t>
  </si>
  <si>
    <t xml:space="preserve">69-X-1146 </t>
  </si>
  <si>
    <t>Total: Public Transportation Emergency Relief Program (General Fund)</t>
  </si>
  <si>
    <t xml:space="preserve">69-X-1140 </t>
  </si>
  <si>
    <t>Public Transportation Emergency Relief Program</t>
  </si>
  <si>
    <t>GRAND TOTAL</t>
  </si>
  <si>
    <t>Note: FY 2021 Enacted total includes actual funding appropriated for FY2021, but does not included additional supplemental COVID recovery funding under CRRSA ($14B) and ARPA ($30.5B).</t>
  </si>
  <si>
    <t>Note: The amount listed for 5305 is $1 less than the amount identified for 5338 in FY2022 and FY2024 to stay within the total contract authority. The amount for oversight for 5305 was reduced by $1.</t>
  </si>
  <si>
    <t>Note: FY 2022 enacted column does not include $6.7M rescission from 69-X-1129 - Formula Grants.</t>
  </si>
  <si>
    <t xml:space="preserve">Note: FY 2022 and FY2023 enacted columns do not reflect provisions that rescind and reappropriate prior year expiring CIG funds to extend the periodof availability. </t>
  </si>
  <si>
    <t xml:space="preserve">Total Oversight Admin Funding </t>
  </si>
  <si>
    <t>FY 2021 Enacted</t>
  </si>
  <si>
    <t>FY 2022 Enacted</t>
  </si>
  <si>
    <t>FY 2023 Auth.</t>
  </si>
  <si>
    <t>FY 2023 PB</t>
  </si>
  <si>
    <t>FY 2023 House Mark</t>
  </si>
  <si>
    <t>FY 2023 Senate Mark</t>
  </si>
  <si>
    <t>FY 2023 Enacted</t>
  </si>
  <si>
    <t>FY 2024 Auth.</t>
  </si>
  <si>
    <t>FY 2024 Pending</t>
  </si>
  <si>
    <t>FY 2024 PB</t>
  </si>
  <si>
    <t>FY 2025 Auth.</t>
  </si>
  <si>
    <t>FY 2025 OMB Budget</t>
  </si>
  <si>
    <t>FY 2026 Auth.</t>
  </si>
  <si>
    <t>Administrative Expenses - GF(FY21)/TF(FY22-FY26)</t>
  </si>
  <si>
    <t>GF/TF</t>
  </si>
  <si>
    <t>Admin/Oversight - IIJA Supplemental</t>
  </si>
  <si>
    <t>GF - Advance Appros</t>
  </si>
  <si>
    <t>Oversight  - GF</t>
  </si>
  <si>
    <t>GF - Subject to Approps</t>
  </si>
  <si>
    <t>Oversight - TF</t>
  </si>
  <si>
    <t>Admin/Oversight - Public Transportation Emergency Relief Program</t>
  </si>
  <si>
    <t>Total</t>
  </si>
  <si>
    <t>Total Grant Funding Only</t>
  </si>
  <si>
    <t>Total Oversight Admin Funding Only</t>
  </si>
  <si>
    <t>Total Grant Funding Only %</t>
  </si>
  <si>
    <t>Total Oversight Admin Funding Only %</t>
  </si>
  <si>
    <t>Pilot Program for Enhanced Mobility</t>
  </si>
  <si>
    <t>Federal Public Transportation Programs under the Infrastructure Investment and Jobs Act (Bipartisan Infrastructure Law)</t>
  </si>
  <si>
    <t>FY 2022</t>
  </si>
  <si>
    <t>FY 2023</t>
  </si>
  <si>
    <t>FY 2024</t>
  </si>
  <si>
    <t>FY 2025</t>
  </si>
  <si>
    <t>FY 2026</t>
  </si>
  <si>
    <t>FY 2022 - FY 2026 TOTAL</t>
  </si>
  <si>
    <t>Total Authorized Subject to Appropriations (General Fund)</t>
  </si>
  <si>
    <t>Washington Area Metropolitan Transit Authority</t>
  </si>
  <si>
    <r>
      <t xml:space="preserve">Notes </t>
    </r>
    <r>
      <rPr>
        <vertAlign val="superscript"/>
        <sz val="11"/>
        <color theme="1"/>
        <rFont val="Calibri"/>
        <family val="2"/>
      </rPr>
      <t xml:space="preserve">1 </t>
    </r>
    <r>
      <rPr>
        <sz val="11"/>
        <color theme="1"/>
        <rFont val="Calibri"/>
        <family val="2"/>
      </rPr>
      <t xml:space="preserve"> Trust Fund (TF) program amounts do not include appropriated General Funds (GF) included in program totals below. 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Received $2M in GF; 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Received $7.5M in GF; 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Received $2M in GF; </t>
    </r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Admin funding moved from GF to TF in FY 2022</t>
    </r>
  </si>
  <si>
    <t>Note:  Takedowns for some subprograms and oversight/admin expenses not identified above.</t>
  </si>
  <si>
    <t>Note: FY 2021 Enacted total does not included additional Supplemental funds under CRRSA ($14B) and ARPA ($30.5B) totaling --$44.5B</t>
  </si>
  <si>
    <t>Note: The total amount for FY2026 adds up to $1 less than the amount authorized</t>
  </si>
  <si>
    <t>FY 2022 Bipartisan Infrastructure Law Authorizations and Consolidated Appropriations Act, 2022 (P.L. 117-103) Comparison by FTA Program</t>
  </si>
  <si>
    <t>Account/Program</t>
  </si>
  <si>
    <t>FY 2022 Authorized</t>
  </si>
  <si>
    <t>Total Appropriations (General Fund)</t>
  </si>
  <si>
    <r>
      <t xml:space="preserve">Note: </t>
    </r>
    <r>
      <rPr>
        <vertAlign val="superscript"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Trust Fund (TF) program amounts do not include appropriated General Funds (GF) included in program totals below. 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Received $2M in GF; 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Received $7.5M in GF; 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Received $2M in GF; </t>
    </r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Admin funding moved from GF to TF in FY 2022</t>
    </r>
  </si>
  <si>
    <t>Note: FY2022 Enacted Omnibus includes some differences in eligibility criteria within the Transit Infrastructure Grants account.</t>
  </si>
  <si>
    <t>FY 2023 Obligation Limitation by Program through December 16, 2022 under P.L. 117-180 and Advance Appropriations</t>
  </si>
  <si>
    <t>FY 2023 Obligation Limitation and Advance Appropriations Available
Through 12/16/22 1/</t>
  </si>
  <si>
    <t>Program Total</t>
  </si>
  <si>
    <t>Ck</t>
  </si>
  <si>
    <t>1/ CR column does not include any General Funds typically received through the annual appropriation.  FTA does not plan to allot these funds under the CR.</t>
  </si>
  <si>
    <t>FEDERAL TRANSIT ADMINISTRATION</t>
  </si>
  <si>
    <t>TABLE 1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</si>
  <si>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</si>
  <si>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>PROGRAM</t>
  </si>
  <si>
    <t>Section 5303 Metropolitan Transportation Planning Program</t>
  </si>
  <si>
    <t>Reapportioned Funds</t>
  </si>
  <si>
    <t>Total Available for Allocation</t>
  </si>
  <si>
    <t xml:space="preserve">Section 5304 Statewide Transportation Planning Program </t>
  </si>
  <si>
    <t>Transit Oriented Development Planning (Competitive pilot)</t>
  </si>
  <si>
    <t xml:space="preserve">Section 5307 Urbanized Area Formula Program </t>
  </si>
  <si>
    <t>Section 5340 High Density States</t>
  </si>
  <si>
    <t>Section 5340 Growing States</t>
  </si>
  <si>
    <t>Section 5307 Passenger Ferry Grant Program</t>
  </si>
  <si>
    <t>Section 5329 State Safety Oversight Program</t>
  </si>
  <si>
    <t>Section 5310 Enhanced Mobility of Seniors and Individuals with Disabilities</t>
  </si>
  <si>
    <t>Reapportioned Funds to Large Urbanized Areas</t>
  </si>
  <si>
    <t>Reapportioned Funds to Small Urbanized Areas</t>
  </si>
  <si>
    <t>Reapportioned Funds to Rural Areas</t>
  </si>
  <si>
    <t>Pilot Program for Innovative Coordinated Access and Mobility</t>
  </si>
  <si>
    <t>Section 5311 Rural Area Formula Program</t>
  </si>
  <si>
    <t>Section 5311(b)(3) Rural Transit Assistance Program (RTAP)</t>
  </si>
  <si>
    <t>Less Amount Reserved for National RTAP (15 percent)</t>
  </si>
  <si>
    <t>FY2024 Additional National RTAP Appropriation for Tribes</t>
  </si>
  <si>
    <t>Less Additional National RTAP Appropriation for Tribes</t>
  </si>
  <si>
    <t>Section 5311(c)(2)(B) Public Transportation on Indian Reservations Formula</t>
  </si>
  <si>
    <t>Section 5311(c)(2)(A) Public Transportation on Indian Reservations Competitive</t>
  </si>
  <si>
    <t>Section 5311(c)(3) Appalachian Development Public Transportation Assistance Program</t>
  </si>
  <si>
    <t xml:space="preserve">Total Available for Allocation  </t>
  </si>
  <si>
    <t>Section 5312 Public Transportation Innovation--Transit Research</t>
  </si>
  <si>
    <t>Section 5312 (h) Public Transportation Innovation--Component and Low or No Emission Testing</t>
  </si>
  <si>
    <t>Section 5312 Public Transportation Innovation--Transit Cooperative Research</t>
  </si>
  <si>
    <t>Section 5314 Technical Assistance and Workforce Development</t>
  </si>
  <si>
    <t>Section 5318 Bus Testing Facilities</t>
  </si>
  <si>
    <t xml:space="preserve">Section 5337 State of Good Repair </t>
  </si>
  <si>
    <t>Reapportioned Funds for Fixed Guideway</t>
  </si>
  <si>
    <t>Section 5337 State of Good Repair Rail Replacement Competitive Grants</t>
  </si>
  <si>
    <t>Section 5339 Buses and Bus Facilities Formula</t>
  </si>
  <si>
    <t>Reapportioned Funds (Bus Formula)</t>
  </si>
  <si>
    <t xml:space="preserve">Section 5339 Buses and Bus Facilities Competitive </t>
  </si>
  <si>
    <t>Section 5339(c) Low or No Emission Grants (Competitive)</t>
  </si>
  <si>
    <t>Division J All Stations Accessibility Program</t>
  </si>
  <si>
    <t>Section 71102 Electric or Low-Emitting Ferry Program</t>
  </si>
  <si>
    <t>Section 71103 Ferry Service for Rural Communities</t>
  </si>
  <si>
    <t>Section 5309 Capital Investment Grants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</si>
  <si>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</si>
  <si>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</si>
  <si>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</si>
  <si>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Total FY 2025 Available</t>
  </si>
  <si>
    <t>Less FY 2025 Oversight</t>
  </si>
  <si>
    <t xml:space="preserve">Less FY 2025 Oversight </t>
  </si>
  <si>
    <t>Less FY 2025 State Safety Oversight Program</t>
  </si>
  <si>
    <t>Less FY 2025 Ferry Competitive Program</t>
  </si>
  <si>
    <t xml:space="preserve">FY 2025 Authorized </t>
  </si>
  <si>
    <t>FY 2025 Additional Appropriation</t>
  </si>
  <si>
    <t>Less FY 2025 Oversight and Administrative</t>
  </si>
  <si>
    <t>Less FY 2025 Transfer to OIG</t>
  </si>
  <si>
    <t>Total FY 2025 Rail Replacement Competitive Grants</t>
  </si>
  <si>
    <t>Total FY 2025 Available High Intensity Fixed Guideway Formula</t>
  </si>
  <si>
    <t>Total FY 2025 Available High Intensity Motorbus Formula</t>
  </si>
  <si>
    <t>Less FY 2025 Low or No Emission</t>
  </si>
  <si>
    <t>Less FY 2025 Oversight and Admin</t>
  </si>
  <si>
    <t xml:space="preserve">Total FY 2025 Authorized </t>
  </si>
  <si>
    <t>Updated 01/14/2025</t>
  </si>
  <si>
    <t>The amount apportioned in this notice includes funding authorized under the Bipartisan Infrastructure Law, enacted as the Infrastructure Investment and Jobs Act (Pub. L. 117-58) and is based on funding made available under the American Relief Act, 2025 (Pub. L. 118-158, Dec. 21, 2024), which provides partial-year spending authority through March 14, 2025.</t>
  </si>
  <si>
    <t>FY 2025 PARTIAL YEAR APPROPRIATIONS AND APPORTIONMENTS FOR GRANT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</si>
</sst>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7030A0"/>
      <name val="Calibri"/>
      <family val="2"/>
    </font>
    <font>
      <sz val="11"/>
      <color rgb="FF7030A0"/>
      <name val="Arial"/>
      <family val="2"/>
    </font>
    <font>
      <b/>
      <i/>
      <sz val="11"/>
      <color theme="1"/>
      <name val="Calibri"/>
      <family val="2"/>
    </font>
    <font>
      <i/>
      <sz val="11"/>
      <color theme="1"/>
      <name val="Arial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i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i/>
      <sz val="11"/>
      <color theme="4"/>
      <name val="Calibri"/>
      <family val="2"/>
    </font>
    <font>
      <sz val="11"/>
      <color rgb="FFFF0000"/>
      <name val="Calibri"/>
      <family val="2"/>
      <scheme val="minor"/>
    </font>
    <font>
      <i/>
      <sz val="11"/>
      <name val="Arial"/>
      <family val="2"/>
    </font>
    <font>
      <sz val="11"/>
      <name val="Calibri"/>
      <family val="2"/>
      <scheme val="minor"/>
    </font>
    <font>
      <sz val="16"/>
      <name val="Helvetica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1"/>
      <name val="Calibri"/>
      <family val="2"/>
      <scheme val="minor"/>
    </font>
    <font>
      <sz val="14"/>
      <color rgb="FF000000"/>
      <name val="Arial"/>
      <family val="2"/>
    </font>
    <font>
      <i/>
      <sz val="14"/>
      <name val="Arial"/>
      <family val="2"/>
    </font>
    <font>
      <u/>
      <sz val="14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</borders>
  <cellStyleXfs count="12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8" xfId="0" applyNumberFormat="1" applyFont="1" applyBorder="1"/>
    <xf numFmtId="164" fontId="7" fillId="0" borderId="9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164" fontId="7" fillId="0" borderId="15" xfId="0" applyNumberFormat="1" applyFont="1" applyBorder="1"/>
    <xf numFmtId="164" fontId="7" fillId="0" borderId="16" xfId="0" applyNumberFormat="1" applyFont="1" applyBorder="1"/>
    <xf numFmtId="0" fontId="10" fillId="0" borderId="14" xfId="0" applyFont="1" applyBorder="1" applyAlignment="1">
      <alignment horizontal="center" wrapText="1"/>
    </xf>
    <xf numFmtId="164" fontId="10" fillId="0" borderId="15" xfId="0" applyNumberFormat="1" applyFont="1" applyBorder="1"/>
    <xf numFmtId="164" fontId="10" fillId="0" borderId="16" xfId="0" applyNumberFormat="1" applyFont="1" applyBorder="1"/>
    <xf numFmtId="164" fontId="10" fillId="0" borderId="0" xfId="0" applyNumberFormat="1" applyFont="1"/>
    <xf numFmtId="164" fontId="7" fillId="0" borderId="15" xfId="0" applyNumberFormat="1" applyFont="1" applyBorder="1" applyAlignment="1">
      <alignment horizontal="center"/>
    </xf>
    <xf numFmtId="164" fontId="11" fillId="0" borderId="15" xfId="0" applyNumberFormat="1" applyFont="1" applyBorder="1"/>
    <xf numFmtId="164" fontId="7" fillId="0" borderId="15" xfId="1" applyNumberFormat="1" applyFont="1" applyFill="1" applyBorder="1" applyAlignment="1"/>
    <xf numFmtId="0" fontId="11" fillId="0" borderId="14" xfId="0" applyFont="1" applyBorder="1" applyAlignment="1">
      <alignment horizontal="center" wrapText="1"/>
    </xf>
    <xf numFmtId="164" fontId="11" fillId="0" borderId="16" xfId="0" applyNumberFormat="1" applyFont="1" applyBorder="1"/>
    <xf numFmtId="164" fontId="13" fillId="0" borderId="15" xfId="0" applyNumberFormat="1" applyFont="1" applyBorder="1"/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7" fillId="0" borderId="18" xfId="0" applyFont="1" applyBorder="1" applyAlignment="1">
      <alignment horizontal="center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4" fillId="0" borderId="11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horizontal="center"/>
    </xf>
    <xf numFmtId="164" fontId="7" fillId="0" borderId="9" xfId="0" applyNumberFormat="1" applyFont="1" applyBorder="1"/>
    <xf numFmtId="165" fontId="7" fillId="0" borderId="15" xfId="0" applyNumberFormat="1" applyFont="1" applyBorder="1" applyAlignment="1">
      <alignment horizontal="left"/>
    </xf>
    <xf numFmtId="165" fontId="7" fillId="0" borderId="15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165" fontId="7" fillId="0" borderId="23" xfId="0" applyNumberFormat="1" applyFont="1" applyBorder="1" applyAlignment="1">
      <alignment horizontal="left"/>
    </xf>
    <xf numFmtId="0" fontId="15" fillId="0" borderId="13" xfId="0" applyFont="1" applyBorder="1" applyAlignment="1">
      <alignment horizontal="center" wrapText="1"/>
    </xf>
    <xf numFmtId="0" fontId="15" fillId="0" borderId="8" xfId="0" applyFont="1" applyBorder="1"/>
    <xf numFmtId="165" fontId="15" fillId="0" borderId="8" xfId="0" applyNumberFormat="1" applyFont="1" applyBorder="1" applyAlignment="1">
      <alignment horizontal="center"/>
    </xf>
    <xf numFmtId="164" fontId="15" fillId="0" borderId="15" xfId="0" applyNumberFormat="1" applyFont="1" applyBorder="1" applyAlignment="1">
      <alignment horizontal="center"/>
    </xf>
    <xf numFmtId="164" fontId="15" fillId="0" borderId="16" xfId="0" applyNumberFormat="1" applyFont="1" applyBorder="1"/>
    <xf numFmtId="164" fontId="17" fillId="0" borderId="0" xfId="0" applyNumberFormat="1" applyFont="1"/>
    <xf numFmtId="0" fontId="18" fillId="0" borderId="0" xfId="0" applyFont="1"/>
    <xf numFmtId="165" fontId="15" fillId="0" borderId="15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/>
    <xf numFmtId="164" fontId="7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164" fontId="11" fillId="0" borderId="0" xfId="0" applyNumberFormat="1" applyFont="1"/>
    <xf numFmtId="0" fontId="14" fillId="0" borderId="11" xfId="0" applyFont="1" applyBorder="1" applyAlignment="1">
      <alignment horizontal="center"/>
    </xf>
    <xf numFmtId="16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5" fontId="19" fillId="0" borderId="15" xfId="0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right"/>
    </xf>
    <xf numFmtId="165" fontId="19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165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0" fontId="7" fillId="0" borderId="23" xfId="0" applyFont="1" applyBorder="1"/>
    <xf numFmtId="165" fontId="7" fillId="0" borderId="23" xfId="0" applyNumberFormat="1" applyFont="1" applyBorder="1" applyAlignment="1">
      <alignment horizontal="center"/>
    </xf>
    <xf numFmtId="0" fontId="7" fillId="0" borderId="15" xfId="0" applyFont="1" applyFill="1" applyBorder="1"/>
    <xf numFmtId="165" fontId="7" fillId="0" borderId="15" xfId="0" applyNumberFormat="1" applyFont="1" applyFill="1" applyBorder="1" applyAlignment="1">
      <alignment horizontal="left"/>
    </xf>
    <xf numFmtId="165" fontId="7" fillId="0" borderId="15" xfId="0" applyNumberFormat="1" applyFont="1" applyFill="1" applyBorder="1" applyAlignment="1">
      <alignment horizontal="center"/>
    </xf>
    <xf numFmtId="164" fontId="7" fillId="0" borderId="15" xfId="0" applyNumberFormat="1" applyFont="1" applyFill="1" applyBorder="1"/>
    <xf numFmtId="0" fontId="11" fillId="0" borderId="15" xfId="0" applyFont="1" applyBorder="1" applyAlignment="1">
      <alignment horizontal="right" indent="1"/>
    </xf>
    <xf numFmtId="165" fontId="11" fillId="0" borderId="15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right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26" xfId="0" applyFont="1" applyFill="1" applyBorder="1"/>
    <xf numFmtId="0" fontId="7" fillId="0" borderId="25" xfId="0" applyFont="1" applyFill="1" applyBorder="1" applyAlignment="1">
      <alignment horizontal="center" wrapText="1"/>
    </xf>
    <xf numFmtId="165" fontId="19" fillId="0" borderId="15" xfId="0" applyNumberFormat="1" applyFont="1" applyBorder="1" applyAlignment="1">
      <alignment horizontal="left"/>
    </xf>
    <xf numFmtId="165" fontId="19" fillId="0" borderId="23" xfId="0" applyNumberFormat="1" applyFont="1" applyBorder="1" applyAlignment="1">
      <alignment horizontal="left"/>
    </xf>
    <xf numFmtId="0" fontId="19" fillId="0" borderId="23" xfId="0" applyFont="1" applyBorder="1" applyAlignment="1">
      <alignment horizontal="center"/>
    </xf>
    <xf numFmtId="0" fontId="11" fillId="0" borderId="23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center" wrapText="1"/>
    </xf>
    <xf numFmtId="165" fontId="11" fillId="0" borderId="15" xfId="0" applyNumberFormat="1" applyFont="1" applyFill="1" applyBorder="1" applyAlignment="1">
      <alignment horizontal="left"/>
    </xf>
    <xf numFmtId="165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right" indent="1"/>
    </xf>
    <xf numFmtId="0" fontId="19" fillId="0" borderId="14" xfId="0" applyFont="1" applyFill="1" applyBorder="1" applyAlignment="1">
      <alignment horizontal="center" wrapText="1"/>
    </xf>
    <xf numFmtId="165" fontId="21" fillId="0" borderId="15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right"/>
    </xf>
    <xf numFmtId="164" fontId="11" fillId="0" borderId="15" xfId="1" applyNumberFormat="1" applyFont="1" applyFill="1" applyBorder="1" applyAlignment="1"/>
    <xf numFmtId="0" fontId="7" fillId="0" borderId="8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165" fontId="7" fillId="0" borderId="26" xfId="0" applyNumberFormat="1" applyFont="1" applyBorder="1"/>
    <xf numFmtId="165" fontId="7" fillId="0" borderId="26" xfId="0" applyNumberFormat="1" applyFont="1" applyBorder="1" applyAlignment="1">
      <alignment horizontal="center"/>
    </xf>
    <xf numFmtId="164" fontId="7" fillId="0" borderId="26" xfId="0" applyNumberFormat="1" applyFont="1" applyBorder="1"/>
    <xf numFmtId="164" fontId="7" fillId="0" borderId="29" xfId="0" applyNumberFormat="1" applyFont="1" applyBorder="1"/>
    <xf numFmtId="0" fontId="12" fillId="0" borderId="0" xfId="2"/>
    <xf numFmtId="0" fontId="12" fillId="0" borderId="0" xfId="2" applyAlignment="1">
      <alignment horizontal="center"/>
    </xf>
    <xf numFmtId="0" fontId="10" fillId="0" borderId="0" xfId="2" applyFont="1" applyAlignment="1">
      <alignment horizontal="center" wrapText="1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0" borderId="15" xfId="2" applyFont="1" applyFill="1" applyBorder="1"/>
    <xf numFmtId="164" fontId="7" fillId="0" borderId="15" xfId="2" applyNumberFormat="1" applyFont="1" applyFill="1" applyBorder="1"/>
    <xf numFmtId="164" fontId="7" fillId="0" borderId="15" xfId="2" applyNumberFormat="1" applyFont="1" applyFill="1" applyBorder="1" applyAlignment="1">
      <alignment horizontal="center"/>
    </xf>
    <xf numFmtId="164" fontId="11" fillId="0" borderId="15" xfId="2" applyNumberFormat="1" applyFont="1" applyFill="1" applyBorder="1"/>
    <xf numFmtId="164" fontId="13" fillId="0" borderId="15" xfId="2" applyNumberFormat="1" applyFont="1" applyFill="1" applyBorder="1"/>
    <xf numFmtId="164" fontId="7" fillId="0" borderId="15" xfId="2" quotePrefix="1" applyNumberFormat="1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 wrapText="1"/>
    </xf>
    <xf numFmtId="164" fontId="7" fillId="0" borderId="16" xfId="2" applyNumberFormat="1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 wrapText="1"/>
    </xf>
    <xf numFmtId="164" fontId="7" fillId="0" borderId="16" xfId="2" applyNumberFormat="1" applyFont="1" applyFill="1" applyBorder="1"/>
    <xf numFmtId="0" fontId="7" fillId="0" borderId="17" xfId="2" applyFont="1" applyFill="1" applyBorder="1" applyAlignment="1">
      <alignment horizontal="center" wrapText="1"/>
    </xf>
    <xf numFmtId="164" fontId="7" fillId="0" borderId="11" xfId="2" applyNumberFormat="1" applyFont="1" applyFill="1" applyBorder="1" applyAlignment="1">
      <alignment vertical="center"/>
    </xf>
    <xf numFmtId="164" fontId="7" fillId="0" borderId="12" xfId="2" applyNumberFormat="1" applyFont="1" applyFill="1" applyBorder="1" applyAlignment="1">
      <alignment vertical="center"/>
    </xf>
    <xf numFmtId="0" fontId="7" fillId="0" borderId="31" xfId="2" applyFont="1" applyFill="1" applyBorder="1"/>
    <xf numFmtId="164" fontId="7" fillId="0" borderId="31" xfId="2" applyNumberFormat="1" applyFont="1" applyFill="1" applyBorder="1"/>
    <xf numFmtId="164" fontId="7" fillId="0" borderId="32" xfId="2" applyNumberFormat="1" applyFont="1" applyFill="1" applyBorder="1"/>
    <xf numFmtId="0" fontId="7" fillId="0" borderId="13" xfId="2" applyFont="1" applyFill="1" applyBorder="1" applyAlignment="1">
      <alignment horizontal="center" wrapText="1"/>
    </xf>
    <xf numFmtId="0" fontId="7" fillId="0" borderId="8" xfId="2" applyFont="1" applyFill="1" applyBorder="1"/>
    <xf numFmtId="164" fontId="7" fillId="0" borderId="8" xfId="2" applyNumberFormat="1" applyFont="1" applyFill="1" applyBorder="1"/>
    <xf numFmtId="164" fontId="7" fillId="0" borderId="9" xfId="2" applyNumberFormat="1" applyFont="1" applyFill="1" applyBorder="1"/>
    <xf numFmtId="164" fontId="7" fillId="0" borderId="6" xfId="2" applyNumberFormat="1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center" vertical="center" wrapText="1"/>
    </xf>
    <xf numFmtId="164" fontId="7" fillId="0" borderId="8" xfId="2" applyNumberFormat="1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164" fontId="7" fillId="0" borderId="11" xfId="2" applyNumberFormat="1" applyFont="1" applyFill="1" applyBorder="1" applyAlignment="1">
      <alignment horizontal="center" vertical="center"/>
    </xf>
    <xf numFmtId="164" fontId="7" fillId="0" borderId="12" xfId="2" applyNumberFormat="1" applyFont="1" applyFill="1" applyBorder="1" applyAlignment="1">
      <alignment horizontal="center" vertical="center"/>
    </xf>
    <xf numFmtId="1" fontId="10" fillId="0" borderId="0" xfId="2" applyNumberFormat="1" applyFont="1" applyAlignment="1">
      <alignment horizontal="left"/>
    </xf>
    <xf numFmtId="1" fontId="12" fillId="0" borderId="0" xfId="2" applyNumberFormat="1" applyAlignment="1">
      <alignment horizontal="left"/>
    </xf>
    <xf numFmtId="1" fontId="24" fillId="0" borderId="15" xfId="2" applyNumberFormat="1" applyFont="1" applyFill="1" applyBorder="1" applyAlignment="1">
      <alignment horizontal="left" vertical="center" wrapText="1"/>
    </xf>
    <xf numFmtId="1" fontId="24" fillId="0" borderId="15" xfId="2" applyNumberFormat="1" applyFont="1" applyFill="1" applyBorder="1" applyAlignment="1">
      <alignment horizontal="left"/>
    </xf>
    <xf numFmtId="1" fontId="25" fillId="0" borderId="15" xfId="2" applyNumberFormat="1" applyFont="1" applyFill="1" applyBorder="1" applyAlignment="1">
      <alignment horizontal="left"/>
    </xf>
    <xf numFmtId="1" fontId="26" fillId="0" borderId="15" xfId="2" applyNumberFormat="1" applyFont="1" applyFill="1" applyBorder="1" applyAlignment="1">
      <alignment horizontal="left"/>
    </xf>
    <xf numFmtId="164" fontId="10" fillId="0" borderId="15" xfId="2" applyNumberFormat="1" applyFont="1" applyFill="1" applyBorder="1" applyAlignment="1">
      <alignment horizontal="center"/>
    </xf>
    <xf numFmtId="1" fontId="27" fillId="0" borderId="15" xfId="2" applyNumberFormat="1" applyFont="1" applyFill="1" applyBorder="1" applyAlignment="1">
      <alignment horizontal="left"/>
    </xf>
    <xf numFmtId="1" fontId="24" fillId="0" borderId="31" xfId="2" applyNumberFormat="1" applyFont="1" applyFill="1" applyBorder="1" applyAlignment="1">
      <alignment horizontal="left"/>
    </xf>
    <xf numFmtId="1" fontId="24" fillId="0" borderId="8" xfId="2" applyNumberFormat="1" applyFont="1" applyFill="1" applyBorder="1" applyAlignment="1">
      <alignment horizontal="left" vertical="center"/>
    </xf>
    <xf numFmtId="1" fontId="24" fillId="0" borderId="11" xfId="2" applyNumberFormat="1" applyFont="1" applyFill="1" applyBorder="1" applyAlignment="1">
      <alignment horizontal="left" vertical="center"/>
    </xf>
    <xf numFmtId="1" fontId="24" fillId="0" borderId="8" xfId="2" applyNumberFormat="1" applyFont="1" applyFill="1" applyBorder="1" applyAlignment="1">
      <alignment horizontal="left"/>
    </xf>
    <xf numFmtId="164" fontId="7" fillId="0" borderId="8" xfId="2" applyNumberFormat="1" applyFont="1" applyFill="1" applyBorder="1" applyAlignment="1">
      <alignment horizontal="center"/>
    </xf>
    <xf numFmtId="164" fontId="7" fillId="0" borderId="8" xfId="2" quotePrefix="1" applyNumberFormat="1" applyFont="1" applyFill="1" applyBorder="1" applyAlignment="1">
      <alignment horizontal="center"/>
    </xf>
    <xf numFmtId="0" fontId="12" fillId="0" borderId="33" xfId="2" applyFill="1" applyBorder="1"/>
    <xf numFmtId="0" fontId="12" fillId="0" borderId="28" xfId="2" applyFill="1" applyBorder="1"/>
    <xf numFmtId="1" fontId="6" fillId="0" borderId="26" xfId="2" applyNumberFormat="1" applyFont="1" applyFill="1" applyBorder="1" applyAlignment="1">
      <alignment horizontal="left"/>
    </xf>
    <xf numFmtId="0" fontId="7" fillId="0" borderId="16" xfId="2" applyFont="1" applyFill="1" applyBorder="1" applyAlignment="1">
      <alignment horizontal="center" vertical="center" wrapText="1"/>
    </xf>
    <xf numFmtId="1" fontId="7" fillId="0" borderId="11" xfId="2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164" fontId="10" fillId="0" borderId="0" xfId="0" applyNumberFormat="1" applyFont="1" applyAlignment="1">
      <alignment horizontal="center"/>
    </xf>
    <xf numFmtId="44" fontId="0" fillId="0" borderId="0" xfId="0" applyNumberFormat="1"/>
    <xf numFmtId="164" fontId="7" fillId="0" borderId="0" xfId="0" applyNumberFormat="1" applyFont="1"/>
    <xf numFmtId="0" fontId="7" fillId="0" borderId="0" xfId="0" applyFont="1"/>
    <xf numFmtId="0" fontId="22" fillId="0" borderId="13" xfId="0" applyFont="1" applyBorder="1" applyAlignment="1">
      <alignment horizontal="center" wrapText="1"/>
    </xf>
    <xf numFmtId="0" fontId="22" fillId="0" borderId="8" xfId="0" applyFont="1" applyBorder="1" applyAlignment="1">
      <alignment horizontal="right"/>
    </xf>
    <xf numFmtId="165" fontId="21" fillId="0" borderId="8" xfId="0" applyNumberFormat="1" applyFont="1" applyBorder="1" applyAlignment="1">
      <alignment horizontal="center"/>
    </xf>
    <xf numFmtId="165" fontId="19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/>
    </xf>
    <xf numFmtId="164" fontId="7" fillId="0" borderId="8" xfId="0" applyNumberFormat="1" applyFont="1" applyFill="1" applyBorder="1"/>
    <xf numFmtId="164" fontId="7" fillId="0" borderId="15" xfId="0" applyNumberFormat="1" applyFont="1" applyFill="1" applyBorder="1" applyAlignment="1">
      <alignment horizontal="center"/>
    </xf>
    <xf numFmtId="164" fontId="13" fillId="0" borderId="15" xfId="0" applyNumberFormat="1" applyFont="1" applyFill="1" applyBorder="1"/>
    <xf numFmtId="164" fontId="10" fillId="0" borderId="18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/>
    <xf numFmtId="164" fontId="7" fillId="0" borderId="11" xfId="0" applyNumberFormat="1" applyFont="1" applyFill="1" applyBorder="1" applyAlignment="1">
      <alignment vertical="center"/>
    </xf>
    <xf numFmtId="164" fontId="7" fillId="0" borderId="26" xfId="0" applyNumberFormat="1" applyFont="1" applyFill="1" applyBorder="1"/>
    <xf numFmtId="164" fontId="11" fillId="0" borderId="23" xfId="0" applyNumberFormat="1" applyFont="1" applyFill="1" applyBorder="1"/>
    <xf numFmtId="164" fontId="11" fillId="0" borderId="24" xfId="0" applyNumberFormat="1" applyFont="1" applyFill="1" applyBorder="1"/>
    <xf numFmtId="164" fontId="7" fillId="0" borderId="23" xfId="0" applyNumberFormat="1" applyFont="1" applyFill="1" applyBorder="1"/>
    <xf numFmtId="164" fontId="10" fillId="0" borderId="24" xfId="0" applyNumberFormat="1" applyFont="1" applyFill="1" applyBorder="1"/>
    <xf numFmtId="164" fontId="22" fillId="0" borderId="15" xfId="0" applyNumberFormat="1" applyFont="1" applyFill="1" applyBorder="1" applyAlignment="1">
      <alignment horizontal="center"/>
    </xf>
    <xf numFmtId="164" fontId="22" fillId="0" borderId="8" xfId="0" applyNumberFormat="1" applyFont="1" applyFill="1" applyBorder="1" applyAlignment="1">
      <alignment horizontal="center"/>
    </xf>
    <xf numFmtId="164" fontId="16" fillId="0" borderId="8" xfId="0" applyNumberFormat="1" applyFont="1" applyFill="1" applyBorder="1" applyAlignment="1">
      <alignment horizontal="center"/>
    </xf>
    <xf numFmtId="164" fontId="15" fillId="0" borderId="15" xfId="0" applyNumberFormat="1" applyFont="1" applyFill="1" applyBorder="1" applyAlignment="1">
      <alignment horizontal="center"/>
    </xf>
    <xf numFmtId="164" fontId="16" fillId="0" borderId="15" xfId="0" applyNumberFormat="1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6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35" xfId="2" applyFont="1" applyFill="1" applyBorder="1"/>
    <xf numFmtId="164" fontId="10" fillId="0" borderId="15" xfId="2" applyNumberFormat="1" applyFont="1" applyFill="1" applyBorder="1"/>
    <xf numFmtId="164" fontId="7" fillId="0" borderId="37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wrapText="1"/>
    </xf>
    <xf numFmtId="0" fontId="7" fillId="0" borderId="15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0" fillId="0" borderId="37" xfId="2" applyFont="1" applyFill="1" applyBorder="1" applyAlignment="1">
      <alignment horizontal="center"/>
    </xf>
    <xf numFmtId="0" fontId="10" fillId="0" borderId="37" xfId="2" applyFont="1" applyFill="1" applyBorder="1"/>
    <xf numFmtId="1" fontId="7" fillId="0" borderId="15" xfId="2" applyNumberFormat="1" applyFont="1" applyFill="1" applyBorder="1" applyAlignment="1">
      <alignment horizontal="left" vertical="center"/>
    </xf>
    <xf numFmtId="164" fontId="7" fillId="0" borderId="15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horizontal="center" wrapText="1"/>
    </xf>
    <xf numFmtId="0" fontId="7" fillId="0" borderId="23" xfId="2" applyFont="1" applyFill="1" applyBorder="1"/>
    <xf numFmtId="1" fontId="24" fillId="0" borderId="23" xfId="2" applyNumberFormat="1" applyFont="1" applyFill="1" applyBorder="1" applyAlignment="1">
      <alignment horizontal="left"/>
    </xf>
    <xf numFmtId="164" fontId="7" fillId="0" borderId="23" xfId="2" applyNumberFormat="1" applyFont="1" applyFill="1" applyBorder="1"/>
    <xf numFmtId="1" fontId="24" fillId="0" borderId="41" xfId="2" applyNumberFormat="1" applyFont="1" applyFill="1" applyBorder="1" applyAlignment="1">
      <alignment horizontal="left" vertical="center"/>
    </xf>
    <xf numFmtId="164" fontId="7" fillId="0" borderId="41" xfId="2" applyNumberFormat="1" applyFont="1" applyFill="1" applyBorder="1" applyAlignment="1">
      <alignment vertical="center"/>
    </xf>
    <xf numFmtId="0" fontId="12" fillId="0" borderId="15" xfId="2" applyBorder="1"/>
    <xf numFmtId="0" fontId="7" fillId="0" borderId="36" xfId="2" applyFont="1" applyFill="1" applyBorder="1" applyAlignment="1">
      <alignment horizontal="center" wrapText="1"/>
    </xf>
    <xf numFmtId="0" fontId="12" fillId="0" borderId="24" xfId="2" applyBorder="1"/>
    <xf numFmtId="0" fontId="7" fillId="2" borderId="9" xfId="0" applyFont="1" applyFill="1" applyBorder="1" applyAlignment="1">
      <alignment horizontal="center" vertical="center" wrapText="1"/>
    </xf>
    <xf numFmtId="164" fontId="12" fillId="0" borderId="0" xfId="2" applyNumberFormat="1"/>
    <xf numFmtId="9" fontId="10" fillId="0" borderId="0" xfId="0" applyNumberFormat="1" applyFont="1" applyFill="1" applyAlignment="1">
      <alignment horizontal="center"/>
    </xf>
    <xf numFmtId="0" fontId="12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right"/>
    </xf>
    <xf numFmtId="164" fontId="10" fillId="0" borderId="15" xfId="0" applyNumberFormat="1" applyFont="1" applyFill="1" applyBorder="1"/>
    <xf numFmtId="0" fontId="7" fillId="0" borderId="15" xfId="0" applyFont="1" applyFill="1" applyBorder="1" applyAlignment="1">
      <alignment horizontal="center"/>
    </xf>
    <xf numFmtId="164" fontId="7" fillId="0" borderId="16" xfId="0" applyNumberFormat="1" applyFont="1" applyFill="1" applyBorder="1"/>
    <xf numFmtId="164" fontId="11" fillId="2" borderId="15" xfId="0" applyNumberFormat="1" applyFont="1" applyFill="1" applyBorder="1"/>
    <xf numFmtId="164" fontId="7" fillId="2" borderId="15" xfId="0" applyNumberFormat="1" applyFont="1" applyFill="1" applyBorder="1"/>
    <xf numFmtId="164" fontId="11" fillId="2" borderId="15" xfId="1" applyNumberFormat="1" applyFont="1" applyFill="1" applyBorder="1" applyAlignment="1"/>
    <xf numFmtId="164" fontId="23" fillId="0" borderId="0" xfId="0" applyNumberFormat="1" applyFont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/>
    <xf numFmtId="43" fontId="0" fillId="0" borderId="0" xfId="7" applyFont="1"/>
    <xf numFmtId="164" fontId="12" fillId="0" borderId="0" xfId="0" applyNumberFormat="1" applyFont="1"/>
    <xf numFmtId="43" fontId="0" fillId="0" borderId="0" xfId="0" applyNumberFormat="1"/>
    <xf numFmtId="164" fontId="7" fillId="2" borderId="11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/>
    <xf numFmtId="164" fontId="13" fillId="2" borderId="15" xfId="0" applyNumberFormat="1" applyFont="1" applyFill="1" applyBorder="1"/>
    <xf numFmtId="164" fontId="10" fillId="2" borderId="18" xfId="0" applyNumberFormat="1" applyFont="1" applyFill="1" applyBorder="1"/>
    <xf numFmtId="164" fontId="7" fillId="2" borderId="11" xfId="0" applyNumberFormat="1" applyFont="1" applyFill="1" applyBorder="1" applyAlignment="1">
      <alignment vertical="center"/>
    </xf>
    <xf numFmtId="164" fontId="7" fillId="2" borderId="26" xfId="0" applyNumberFormat="1" applyFont="1" applyFill="1" applyBorder="1"/>
    <xf numFmtId="164" fontId="11" fillId="2" borderId="24" xfId="0" applyNumberFormat="1" applyFont="1" applyFill="1" applyBorder="1"/>
    <xf numFmtId="164" fontId="10" fillId="2" borderId="24" xfId="0" applyNumberFormat="1" applyFont="1" applyFill="1" applyBorder="1"/>
    <xf numFmtId="164" fontId="11" fillId="2" borderId="15" xfId="0" applyNumberFormat="1" applyFont="1" applyFill="1" applyBorder="1" applyAlignment="1">
      <alignment horizontal="center"/>
    </xf>
    <xf numFmtId="0" fontId="0" fillId="2" borderId="0" xfId="0" applyFill="1"/>
    <xf numFmtId="164" fontId="15" fillId="2" borderId="15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0" fontId="10" fillId="2" borderId="0" xfId="0" applyFont="1" applyFill="1"/>
    <xf numFmtId="164" fontId="19" fillId="0" borderId="15" xfId="0" applyNumberFormat="1" applyFont="1" applyFill="1" applyBorder="1" applyAlignment="1">
      <alignment horizontal="center"/>
    </xf>
    <xf numFmtId="164" fontId="19" fillId="0" borderId="24" xfId="0" applyNumberFormat="1" applyFont="1" applyFill="1" applyBorder="1"/>
    <xf numFmtId="164" fontId="19" fillId="0" borderId="15" xfId="0" applyNumberFormat="1" applyFont="1" applyFill="1" applyBorder="1"/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left"/>
    </xf>
    <xf numFmtId="165" fontId="15" fillId="0" borderId="18" xfId="0" applyNumberFormat="1" applyFont="1" applyBorder="1" applyAlignment="1">
      <alignment horizontal="center"/>
    </xf>
    <xf numFmtId="164" fontId="16" fillId="0" borderId="18" xfId="0" applyNumberFormat="1" applyFont="1" applyFill="1" applyBorder="1" applyAlignment="1">
      <alignment horizontal="center"/>
    </xf>
    <xf numFmtId="164" fontId="15" fillId="0" borderId="18" xfId="0" applyNumberFormat="1" applyFont="1" applyFill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164" fontId="15" fillId="0" borderId="19" xfId="0" applyNumberFormat="1" applyFont="1" applyBorder="1"/>
    <xf numFmtId="0" fontId="14" fillId="0" borderId="11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22" fillId="0" borderId="15" xfId="0" applyFont="1" applyBorder="1" applyAlignment="1">
      <alignment horizontal="center" wrapText="1"/>
    </xf>
    <xf numFmtId="0" fontId="22" fillId="0" borderId="15" xfId="0" applyFont="1" applyFill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0" fontId="0" fillId="0" borderId="15" xfId="0" applyBorder="1"/>
    <xf numFmtId="0" fontId="15" fillId="0" borderId="15" xfId="0" applyFont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164" fontId="11" fillId="0" borderId="16" xfId="0" applyNumberFormat="1" applyFont="1" applyFill="1" applyBorder="1"/>
    <xf numFmtId="164" fontId="0" fillId="0" borderId="0" xfId="0" applyNumberFormat="1" applyFill="1"/>
    <xf numFmtId="164" fontId="10" fillId="3" borderId="0" xfId="0" applyNumberFormat="1" applyFont="1" applyFill="1"/>
    <xf numFmtId="0" fontId="0" fillId="3" borderId="0" xfId="0" applyFill="1"/>
    <xf numFmtId="0" fontId="10" fillId="4" borderId="14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/>
    </xf>
    <xf numFmtId="164" fontId="11" fillId="4" borderId="15" xfId="0" applyNumberFormat="1" applyFont="1" applyFill="1" applyBorder="1"/>
    <xf numFmtId="164" fontId="30" fillId="0" borderId="15" xfId="0" applyNumberFormat="1" applyFont="1" applyBorder="1"/>
    <xf numFmtId="9" fontId="0" fillId="0" borderId="0" xfId="0" applyNumberFormat="1"/>
    <xf numFmtId="0" fontId="22" fillId="0" borderId="13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 applyAlignment="1">
      <alignment horizontal="center" vertical="center"/>
    </xf>
    <xf numFmtId="165" fontId="21" fillId="0" borderId="8" xfId="0" applyNumberFormat="1" applyFont="1" applyFill="1" applyBorder="1" applyAlignment="1">
      <alignment horizontal="center"/>
    </xf>
    <xf numFmtId="164" fontId="19" fillId="4" borderId="15" xfId="0" applyNumberFormat="1" applyFont="1" applyFill="1" applyBorder="1"/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164" fontId="11" fillId="2" borderId="16" xfId="0" applyNumberFormat="1" applyFont="1" applyFill="1" applyBorder="1"/>
    <xf numFmtId="164" fontId="10" fillId="2" borderId="0" xfId="0" applyNumberFormat="1" applyFont="1" applyFill="1"/>
    <xf numFmtId="164" fontId="0" fillId="2" borderId="0" xfId="0" applyNumberFormat="1" applyFill="1"/>
    <xf numFmtId="0" fontId="14" fillId="2" borderId="11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vertical="center"/>
    </xf>
    <xf numFmtId="0" fontId="22" fillId="2" borderId="14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right"/>
    </xf>
    <xf numFmtId="0" fontId="22" fillId="2" borderId="15" xfId="0" applyFont="1" applyFill="1" applyBorder="1" applyAlignment="1">
      <alignment horizontal="center" vertical="center"/>
    </xf>
    <xf numFmtId="165" fontId="21" fillId="2" borderId="15" xfId="0" applyNumberFormat="1" applyFont="1" applyFill="1" applyBorder="1" applyAlignment="1">
      <alignment horizontal="center"/>
    </xf>
    <xf numFmtId="164" fontId="22" fillId="2" borderId="15" xfId="0" applyNumberFormat="1" applyFont="1" applyFill="1" applyBorder="1" applyAlignment="1">
      <alignment horizontal="center"/>
    </xf>
    <xf numFmtId="164" fontId="10" fillId="2" borderId="15" xfId="0" applyNumberFormat="1" applyFont="1" applyFill="1" applyBorder="1"/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/>
    <xf numFmtId="0" fontId="7" fillId="2" borderId="15" xfId="0" applyFont="1" applyFill="1" applyBorder="1" applyAlignment="1">
      <alignment horizontal="center" vertical="center"/>
    </xf>
    <xf numFmtId="165" fontId="7" fillId="2" borderId="15" xfId="0" applyNumberFormat="1" applyFont="1" applyFill="1" applyBorder="1" applyAlignment="1">
      <alignment horizontal="left"/>
    </xf>
    <xf numFmtId="165" fontId="7" fillId="2" borderId="15" xfId="0" applyNumberFormat="1" applyFont="1" applyFill="1" applyBorder="1" applyAlignment="1">
      <alignment horizontal="center"/>
    </xf>
    <xf numFmtId="164" fontId="7" fillId="2" borderId="16" xfId="0" applyNumberFormat="1" applyFont="1" applyFill="1" applyBorder="1"/>
    <xf numFmtId="0" fontId="7" fillId="5" borderId="8" xfId="0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/>
    <xf numFmtId="164" fontId="7" fillId="5" borderId="15" xfId="0" applyNumberFormat="1" applyFont="1" applyFill="1" applyBorder="1"/>
    <xf numFmtId="164" fontId="11" fillId="5" borderId="15" xfId="0" applyNumberFormat="1" applyFont="1" applyFill="1" applyBorder="1"/>
    <xf numFmtId="164" fontId="11" fillId="5" borderId="15" xfId="1" applyNumberFormat="1" applyFont="1" applyFill="1" applyBorder="1" applyAlignment="1"/>
    <xf numFmtId="164" fontId="13" fillId="5" borderId="15" xfId="0" applyNumberFormat="1" applyFont="1" applyFill="1" applyBorder="1"/>
    <xf numFmtId="164" fontId="10" fillId="5" borderId="18" xfId="0" applyNumberFormat="1" applyFont="1" applyFill="1" applyBorder="1"/>
    <xf numFmtId="164" fontId="7" fillId="5" borderId="11" xfId="0" applyNumberFormat="1" applyFont="1" applyFill="1" applyBorder="1" applyAlignment="1">
      <alignment vertical="center"/>
    </xf>
    <xf numFmtId="164" fontId="7" fillId="5" borderId="26" xfId="0" applyNumberFormat="1" applyFont="1" applyFill="1" applyBorder="1"/>
    <xf numFmtId="164" fontId="10" fillId="5" borderId="15" xfId="0" applyNumberFormat="1" applyFont="1" applyFill="1" applyBorder="1"/>
    <xf numFmtId="164" fontId="15" fillId="5" borderId="15" xfId="0" applyNumberFormat="1" applyFont="1" applyFill="1" applyBorder="1" applyAlignment="1">
      <alignment horizontal="center"/>
    </xf>
    <xf numFmtId="164" fontId="15" fillId="5" borderId="18" xfId="0" applyNumberFormat="1" applyFont="1" applyFill="1" applyBorder="1" applyAlignment="1">
      <alignment horizontal="center"/>
    </xf>
    <xf numFmtId="164" fontId="7" fillId="5" borderId="26" xfId="0" applyNumberFormat="1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horizontal="center"/>
    </xf>
    <xf numFmtId="164" fontId="11" fillId="5" borderId="15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10" fillId="5" borderId="0" xfId="0" applyFont="1" applyFill="1"/>
    <xf numFmtId="0" fontId="7" fillId="5" borderId="0" xfId="0" applyFont="1" applyFill="1" applyAlignment="1">
      <alignment horizontal="center" vertical="center"/>
    </xf>
    <xf numFmtId="164" fontId="19" fillId="5" borderId="15" xfId="0" applyNumberFormat="1" applyFont="1" applyFill="1" applyBorder="1"/>
    <xf numFmtId="164" fontId="10" fillId="5" borderId="0" xfId="0" applyNumberFormat="1" applyFont="1" applyFill="1"/>
    <xf numFmtId="164" fontId="10" fillId="5" borderId="0" xfId="0" applyNumberFormat="1" applyFont="1" applyFill="1" applyAlignment="1">
      <alignment horizontal="center"/>
    </xf>
    <xf numFmtId="9" fontId="10" fillId="5" borderId="0" xfId="0" applyNumberFormat="1" applyFont="1" applyFill="1" applyAlignment="1">
      <alignment horizontal="center"/>
    </xf>
    <xf numFmtId="0" fontId="0" fillId="5" borderId="0" xfId="0" applyFill="1"/>
    <xf numFmtId="0" fontId="7" fillId="0" borderId="21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6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3" fillId="0" borderId="0" xfId="8" applyAlignment="1">
      <alignment vertical="center"/>
    </xf>
    <xf numFmtId="0" fontId="3" fillId="0" borderId="0" xfId="8" applyAlignment="1">
      <alignment vertical="top"/>
    </xf>
    <xf numFmtId="0" fontId="3" fillId="0" borderId="0" xfId="8"/>
    <xf numFmtId="0" fontId="34" fillId="0" borderId="0" xfId="8" applyFont="1"/>
    <xf numFmtId="0" fontId="34" fillId="0" borderId="0" xfId="8" applyFont="1" applyAlignment="1">
      <alignment vertical="top"/>
    </xf>
    <xf numFmtId="0" fontId="6" fillId="0" borderId="33" xfId="8" applyFont="1" applyBorder="1" applyAlignment="1">
      <alignment horizontal="center" vertical="center"/>
    </xf>
    <xf numFmtId="0" fontId="6" fillId="0" borderId="28" xfId="8" applyFont="1" applyBorder="1" applyAlignment="1">
      <alignment horizontal="center" vertical="center"/>
    </xf>
    <xf numFmtId="0" fontId="36" fillId="0" borderId="46" xfId="8" applyFont="1" applyBorder="1"/>
    <xf numFmtId="0" fontId="36" fillId="0" borderId="0" xfId="8" applyFont="1"/>
    <xf numFmtId="164" fontId="36" fillId="0" borderId="0" xfId="8" applyNumberFormat="1" applyFont="1"/>
    <xf numFmtId="37" fontId="38" fillId="0" borderId="46" xfId="8" applyNumberFormat="1" applyFont="1" applyBorder="1"/>
    <xf numFmtId="0" fontId="39" fillId="0" borderId="0" xfId="8" applyFont="1"/>
    <xf numFmtId="0" fontId="33" fillId="0" borderId="46" xfId="8" applyFont="1" applyBorder="1"/>
    <xf numFmtId="0" fontId="39" fillId="0" borderId="46" xfId="8" applyFont="1" applyBorder="1"/>
    <xf numFmtId="0" fontId="38" fillId="0" borderId="46" xfId="8" applyFont="1" applyBorder="1"/>
    <xf numFmtId="0" fontId="33" fillId="0" borderId="0" xfId="8" applyFont="1"/>
    <xf numFmtId="0" fontId="39" fillId="0" borderId="49" xfId="8" applyFont="1" applyBorder="1"/>
    <xf numFmtId="0" fontId="39" fillId="0" borderId="50" xfId="8" applyFont="1" applyBorder="1"/>
    <xf numFmtId="0" fontId="38" fillId="0" borderId="49" xfId="8" applyFont="1" applyBorder="1"/>
    <xf numFmtId="0" fontId="33" fillId="0" borderId="0" xfId="8" applyFont="1" applyAlignment="1">
      <alignment wrapText="1"/>
    </xf>
    <xf numFmtId="0" fontId="44" fillId="0" borderId="0" xfId="8" applyFont="1"/>
    <xf numFmtId="0" fontId="42" fillId="0" borderId="50" xfId="8" applyFont="1" applyBorder="1"/>
    <xf numFmtId="0" fontId="39" fillId="0" borderId="56" xfId="8" applyFont="1" applyBorder="1"/>
    <xf numFmtId="0" fontId="42" fillId="0" borderId="50" xfId="8" applyFont="1" applyBorder="1" applyAlignment="1">
      <alignment wrapText="1"/>
    </xf>
    <xf numFmtId="0" fontId="45" fillId="0" borderId="50" xfId="8" applyFont="1" applyBorder="1"/>
    <xf numFmtId="0" fontId="45" fillId="0" borderId="0" xfId="8" applyFont="1"/>
    <xf numFmtId="0" fontId="36" fillId="0" borderId="49" xfId="8" applyFont="1" applyBorder="1"/>
    <xf numFmtId="0" fontId="36" fillId="0" borderId="50" xfId="8" applyFont="1" applyBorder="1"/>
    <xf numFmtId="0" fontId="37" fillId="0" borderId="49" xfId="8" applyFont="1" applyBorder="1"/>
    <xf numFmtId="0" fontId="46" fillId="0" borderId="50" xfId="8" applyFont="1" applyBorder="1"/>
    <xf numFmtId="0" fontId="39" fillId="0" borderId="60" xfId="8" applyFont="1" applyBorder="1"/>
    <xf numFmtId="0" fontId="39" fillId="0" borderId="61" xfId="8" applyFont="1" applyBorder="1"/>
    <xf numFmtId="0" fontId="39" fillId="0" borderId="62" xfId="8" applyFont="1" applyBorder="1"/>
    <xf numFmtId="0" fontId="47" fillId="0" borderId="50" xfId="8" applyFont="1" applyBorder="1"/>
    <xf numFmtId="0" fontId="38" fillId="0" borderId="60" xfId="8" applyFont="1" applyBorder="1"/>
    <xf numFmtId="0" fontId="38" fillId="0" borderId="0" xfId="8" applyFont="1"/>
    <xf numFmtId="0" fontId="39" fillId="0" borderId="65" xfId="8" applyFont="1" applyBorder="1"/>
    <xf numFmtId="0" fontId="39" fillId="0" borderId="66" xfId="8" applyFont="1" applyBorder="1"/>
    <xf numFmtId="0" fontId="39" fillId="0" borderId="67" xfId="8" applyFont="1" applyBorder="1"/>
    <xf numFmtId="0" fontId="39" fillId="0" borderId="68" xfId="8" applyFont="1" applyBorder="1"/>
    <xf numFmtId="0" fontId="36" fillId="0" borderId="68" xfId="8" applyFont="1" applyBorder="1"/>
    <xf numFmtId="0" fontId="39" fillId="0" borderId="71" xfId="8" applyFont="1" applyBorder="1"/>
    <xf numFmtId="0" fontId="39" fillId="0" borderId="72" xfId="8" applyFont="1" applyBorder="1"/>
    <xf numFmtId="0" fontId="39" fillId="0" borderId="73" xfId="8" applyFont="1" applyBorder="1"/>
    <xf numFmtId="0" fontId="48" fillId="0" borderId="2" xfId="8" applyFont="1" applyBorder="1" applyAlignment="1">
      <alignment horizontal="center" vertical="center"/>
    </xf>
    <xf numFmtId="0" fontId="48" fillId="0" borderId="3" xfId="8" applyFont="1" applyBorder="1" applyAlignment="1">
      <alignment horizontal="center" vertical="center"/>
    </xf>
    <xf numFmtId="0" fontId="6" fillId="0" borderId="33" xfId="8" applyFont="1" applyBorder="1" applyAlignment="1">
      <alignment vertical="center"/>
    </xf>
    <xf numFmtId="0" fontId="6" fillId="0" borderId="28" xfId="8" applyFont="1" applyBorder="1" applyAlignment="1">
      <alignment vertical="center"/>
    </xf>
    <xf numFmtId="0" fontId="6" fillId="0" borderId="44" xfId="8" applyFont="1" applyBorder="1" applyAlignment="1">
      <alignment horizontal="left" vertical="center"/>
    </xf>
    <xf numFmtId="0" fontId="6" fillId="0" borderId="1" xfId="8" applyFont="1" applyBorder="1" applyAlignment="1">
      <alignment horizontal="left" vertical="center" wrapText="1"/>
    </xf>
    <xf numFmtId="43" fontId="3" fillId="0" borderId="0" xfId="8" applyNumberFormat="1" applyAlignment="1">
      <alignment vertical="top"/>
    </xf>
    <xf numFmtId="43" fontId="3" fillId="0" borderId="0" xfId="7" applyFont="1" applyAlignment="1">
      <alignment vertical="top"/>
    </xf>
    <xf numFmtId="43" fontId="2" fillId="0" borderId="0" xfId="8" applyNumberFormat="1" applyFont="1" applyAlignment="1">
      <alignment vertical="top"/>
    </xf>
    <xf numFmtId="0" fontId="2" fillId="0" borderId="0" xfId="8" applyFont="1" applyAlignment="1">
      <alignment vertical="top"/>
    </xf>
    <xf numFmtId="43" fontId="39" fillId="0" borderId="46" xfId="8" applyNumberFormat="1" applyFont="1" applyBorder="1"/>
    <xf numFmtId="165" fontId="35" fillId="0" borderId="43" xfId="9" applyNumberFormat="1" applyFont="1" applyFill="1" applyBorder="1" applyAlignment="1" applyProtection="1">
      <alignment horizontal="center" vertical="center"/>
    </xf>
    <xf numFmtId="165" fontId="36" fillId="0" borderId="47" xfId="9" applyNumberFormat="1" applyFont="1" applyFill="1" applyBorder="1" applyProtection="1">
      <protection locked="0"/>
    </xf>
    <xf numFmtId="165" fontId="36" fillId="0" borderId="47" xfId="9" applyNumberFormat="1" applyFont="1" applyFill="1" applyBorder="1"/>
    <xf numFmtId="165" fontId="36" fillId="0" borderId="48" xfId="9" applyNumberFormat="1" applyFont="1" applyFill="1" applyBorder="1"/>
    <xf numFmtId="165" fontId="36" fillId="0" borderId="47" xfId="9" applyNumberFormat="1" applyFont="1" applyFill="1" applyBorder="1" applyProtection="1"/>
    <xf numFmtId="165" fontId="36" fillId="0" borderId="48" xfId="9" applyNumberFormat="1" applyFont="1" applyFill="1" applyBorder="1" applyProtection="1"/>
    <xf numFmtId="165" fontId="40" fillId="0" borderId="47" xfId="9" applyNumberFormat="1" applyFont="1" applyFill="1" applyBorder="1" applyProtection="1"/>
    <xf numFmtId="165" fontId="36" fillId="0" borderId="19" xfId="9" applyNumberFormat="1" applyFont="1" applyFill="1" applyBorder="1" applyProtection="1"/>
    <xf numFmtId="165" fontId="41" fillId="0" borderId="47" xfId="9" applyNumberFormat="1" applyFont="1" applyFill="1" applyBorder="1" applyAlignment="1">
      <alignment wrapText="1"/>
    </xf>
    <xf numFmtId="165" fontId="36" fillId="0" borderId="51" xfId="9" applyNumberFormat="1" applyFont="1" applyFill="1" applyBorder="1" applyProtection="1"/>
    <xf numFmtId="165" fontId="36" fillId="0" borderId="52" xfId="9" applyNumberFormat="1" applyFont="1" applyFill="1" applyBorder="1" applyProtection="1"/>
    <xf numFmtId="165" fontId="36" fillId="0" borderId="53" xfId="9" applyNumberFormat="1" applyFont="1" applyFill="1" applyBorder="1" applyProtection="1"/>
    <xf numFmtId="165" fontId="40" fillId="0" borderId="51" xfId="9" applyNumberFormat="1" applyFont="1" applyFill="1" applyBorder="1" applyProtection="1"/>
    <xf numFmtId="165" fontId="43" fillId="0" borderId="47" xfId="9" applyNumberFormat="1" applyFont="1" applyFill="1" applyBorder="1" applyProtection="1"/>
    <xf numFmtId="165" fontId="40" fillId="0" borderId="47" xfId="9" applyNumberFormat="1" applyFont="1" applyFill="1" applyBorder="1"/>
    <xf numFmtId="165" fontId="39" fillId="0" borderId="47" xfId="9" applyNumberFormat="1" applyFont="1" applyFill="1" applyBorder="1" applyProtection="1"/>
    <xf numFmtId="165" fontId="39" fillId="0" borderId="47" xfId="9" applyNumberFormat="1" applyFont="1" applyFill="1" applyBorder="1"/>
    <xf numFmtId="165" fontId="36" fillId="0" borderId="54" xfId="9" applyNumberFormat="1" applyFont="1" applyFill="1" applyBorder="1" applyProtection="1"/>
    <xf numFmtId="165" fontId="40" fillId="0" borderId="55" xfId="9" applyNumberFormat="1" applyFont="1" applyFill="1" applyBorder="1" applyProtection="1"/>
    <xf numFmtId="165" fontId="36" fillId="0" borderId="57" xfId="9" applyNumberFormat="1" applyFont="1" applyFill="1" applyBorder="1" applyProtection="1"/>
    <xf numFmtId="165" fontId="36" fillId="0" borderId="55" xfId="9" applyNumberFormat="1" applyFont="1" applyFill="1" applyBorder="1" applyProtection="1"/>
    <xf numFmtId="165" fontId="31" fillId="0" borderId="58" xfId="9" applyNumberFormat="1" applyFont="1" applyFill="1" applyBorder="1"/>
    <xf numFmtId="165" fontId="40" fillId="0" borderId="51" xfId="9" applyNumberFormat="1" applyFont="1" applyFill="1" applyBorder="1"/>
    <xf numFmtId="165" fontId="36" fillId="0" borderId="45" xfId="9" applyNumberFormat="1" applyFont="1" applyFill="1" applyBorder="1" applyProtection="1"/>
    <xf numFmtId="165" fontId="3" fillId="0" borderId="63" xfId="9" applyNumberFormat="1" applyFont="1" applyFill="1" applyBorder="1"/>
    <xf numFmtId="165" fontId="36" fillId="0" borderId="64" xfId="9" applyNumberFormat="1" applyFont="1" applyFill="1" applyBorder="1"/>
    <xf numFmtId="165" fontId="39" fillId="0" borderId="69" xfId="9" applyNumberFormat="1" applyFont="1" applyFill="1" applyBorder="1"/>
    <xf numFmtId="165" fontId="39" fillId="0" borderId="57" xfId="9" applyNumberFormat="1" applyFont="1" applyFill="1" applyBorder="1"/>
    <xf numFmtId="165" fontId="39" fillId="0" borderId="70" xfId="9" applyNumberFormat="1" applyFont="1" applyFill="1" applyBorder="1"/>
    <xf numFmtId="165" fontId="39" fillId="0" borderId="45" xfId="9" applyNumberFormat="1" applyFont="1" applyFill="1" applyBorder="1"/>
    <xf numFmtId="165" fontId="35" fillId="0" borderId="34" xfId="9" applyNumberFormat="1" applyFont="1" applyFill="1" applyBorder="1" applyAlignment="1" applyProtection="1">
      <alignment horizontal="center" vertical="center"/>
    </xf>
    <xf numFmtId="165" fontId="39" fillId="0" borderId="47" xfId="9" applyNumberFormat="1" applyFont="1" applyFill="1" applyBorder="1" applyAlignment="1" applyProtection="1"/>
    <xf numFmtId="165" fontId="39" fillId="0" borderId="54" xfId="9" applyNumberFormat="1" applyFont="1" applyFill="1" applyBorder="1" applyProtection="1"/>
    <xf numFmtId="165" fontId="39" fillId="0" borderId="48" xfId="9" applyNumberFormat="1" applyFont="1" applyFill="1" applyBorder="1" applyProtection="1"/>
    <xf numFmtId="165" fontId="48" fillId="0" borderId="43" xfId="9" applyNumberFormat="1" applyFont="1" applyFill="1" applyBorder="1" applyAlignment="1" applyProtection="1">
      <alignment vertical="center"/>
    </xf>
    <xf numFmtId="165" fontId="48" fillId="0" borderId="45" xfId="9" applyNumberFormat="1" applyFont="1" applyFill="1" applyBorder="1" applyAlignment="1" applyProtection="1">
      <alignment vertical="center"/>
    </xf>
    <xf numFmtId="165" fontId="31" fillId="0" borderId="0" xfId="9" applyNumberFormat="1" applyFont="1" applyFill="1"/>
    <xf numFmtId="0" fontId="36" fillId="0" borderId="0" xfId="8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9" fillId="0" borderId="0" xfId="8" applyFont="1"/>
    <xf numFmtId="0" fontId="3" fillId="0" borderId="0" xfId="8"/>
    <xf numFmtId="0" fontId="39" fillId="0" borderId="59" xfId="8" applyFont="1" applyBorder="1"/>
    <xf numFmtId="0" fontId="3" fillId="0" borderId="59" xfId="8" applyBorder="1"/>
    <xf numFmtId="0" fontId="37" fillId="0" borderId="46" xfId="8" applyFont="1" applyBorder="1" applyAlignment="1">
      <alignment horizontal="left"/>
    </xf>
    <xf numFmtId="0" fontId="37" fillId="0" borderId="0" xfId="8" applyFont="1" applyAlignment="1">
      <alignment horizontal="left"/>
    </xf>
    <xf numFmtId="0" fontId="37" fillId="0" borderId="47" xfId="8" applyFont="1" applyBorder="1" applyAlignment="1">
      <alignment horizontal="left"/>
    </xf>
    <xf numFmtId="0" fontId="33" fillId="0" borderId="0" xfId="8" applyFont="1"/>
    <xf numFmtId="0" fontId="38" fillId="0" borderId="46" xfId="8" applyFont="1" applyBorder="1" applyAlignment="1">
      <alignment wrapText="1"/>
    </xf>
    <xf numFmtId="0" fontId="33" fillId="0" borderId="0" xfId="8" applyFont="1" applyAlignment="1">
      <alignment wrapText="1"/>
    </xf>
    <xf numFmtId="0" fontId="38" fillId="0" borderId="49" xfId="8" applyFont="1" applyBorder="1"/>
    <xf numFmtId="0" fontId="42" fillId="0" borderId="50" xfId="8" applyFont="1" applyBorder="1"/>
    <xf numFmtId="0" fontId="6" fillId="0" borderId="2" xfId="8" applyFont="1" applyBorder="1" applyAlignment="1">
      <alignment horizontal="center" vertical="center" wrapText="1"/>
    </xf>
    <xf numFmtId="0" fontId="3" fillId="0" borderId="3" xfId="8" applyBorder="1" applyAlignment="1">
      <alignment horizontal="center" vertical="center" wrapText="1"/>
    </xf>
    <xf numFmtId="0" fontId="3" fillId="0" borderId="34" xfId="8" applyBorder="1" applyAlignment="1">
      <alignment horizontal="center" vertical="center" wrapText="1"/>
    </xf>
    <xf numFmtId="0" fontId="6" fillId="0" borderId="33" xfId="8" applyFont="1" applyBorder="1" applyAlignment="1">
      <alignment horizontal="center" vertical="center" wrapText="1"/>
    </xf>
    <xf numFmtId="0" fontId="49" fillId="0" borderId="28" xfId="8" applyFont="1" applyBorder="1" applyAlignment="1">
      <alignment horizontal="center" vertical="center" wrapText="1"/>
    </xf>
    <xf numFmtId="0" fontId="49" fillId="0" borderId="43" xfId="8" applyFont="1" applyBorder="1" applyAlignment="1">
      <alignment horizontal="center" vertical="center" wrapText="1"/>
    </xf>
    <xf numFmtId="0" fontId="6" fillId="0" borderId="44" xfId="8" applyFont="1" applyBorder="1" applyAlignment="1">
      <alignment horizontal="center" vertical="center" wrapText="1"/>
    </xf>
    <xf numFmtId="0" fontId="3" fillId="0" borderId="1" xfId="8" applyBorder="1" applyAlignment="1">
      <alignment horizontal="center" vertical="center" wrapText="1"/>
    </xf>
    <xf numFmtId="0" fontId="3" fillId="0" borderId="45" xfId="8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33" fillId="0" borderId="2" xfId="8" applyFont="1" applyBorder="1" applyAlignment="1">
      <alignment horizontal="center" vertical="center" wrapText="1"/>
    </xf>
    <xf numFmtId="0" fontId="33" fillId="0" borderId="3" xfId="8" applyFont="1" applyBorder="1" applyAlignment="1">
      <alignment horizontal="center" vertical="center" wrapText="1"/>
    </xf>
    <xf numFmtId="0" fontId="33" fillId="0" borderId="34" xfId="8" applyFont="1" applyBorder="1" applyAlignment="1">
      <alignment horizontal="center" vertical="center" wrapText="1"/>
    </xf>
    <xf numFmtId="0" fontId="10" fillId="0" borderId="0" xfId="2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28" xfId="2" applyFont="1" applyBorder="1" applyAlignment="1">
      <alignment horizontal="left" wrapText="1"/>
    </xf>
    <xf numFmtId="0" fontId="0" fillId="0" borderId="28" xfId="0" applyBorder="1" applyAlignment="1">
      <alignment wrapText="1"/>
    </xf>
    <xf numFmtId="0" fontId="6" fillId="0" borderId="26" xfId="2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7" fillId="0" borderId="30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2">
    <cellStyle name="Comma" xfId="7" builtinId="3"/>
    <cellStyle name="Comma 2" xfId="4" xr:uid="{24B8D04F-60B8-4B24-BE87-F32059535AA4}"/>
    <cellStyle name="Comma 3" xfId="6" xr:uid="{1F106FE1-16BE-4A9E-B17C-F36D93BE4508}"/>
    <cellStyle name="Comma 4" xfId="9" xr:uid="{997BB4D2-2529-46E8-8BEA-692ECBB4329F}"/>
    <cellStyle name="Comma 5" xfId="11" xr:uid="{30993BE1-58DE-47E0-99B6-69BC6E81B3AC}"/>
    <cellStyle name="Currency" xfId="1" builtinId="4"/>
    <cellStyle name="Normal" xfId="0" builtinId="0"/>
    <cellStyle name="Normal 2" xfId="2" xr:uid="{E1A8E099-61B7-46FE-9AEA-A6E61764B3AC}"/>
    <cellStyle name="Normal 2 2" xfId="3" xr:uid="{6D26CB64-9473-4C01-A334-9D92061935B7}"/>
    <cellStyle name="Normal 3" xfId="5" xr:uid="{0C75DEE0-4629-41BD-82FB-FE0D175F7534}"/>
    <cellStyle name="Normal 4" xfId="8" xr:uid="{06C1AFA7-56CF-41F6-A888-6E8A451767F5}"/>
    <cellStyle name="Normal 5" xfId="10" xr:uid="{480C7CBD-4947-4DBC-A839-1F86520D1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wuor, Elijah (FTA)" id="{700E9BCE-ACBB-44BD-8294-FADF568921BC}" userId="elijah.owuor@ad.dot.gov" providerId="PeoplePicker"/>
  <person displayName="Layden, Jeffrey (FTA)" id="{A3AC8AF3-EE98-487B-9727-FCADA63F3AC6}" userId="jeffrey.layden@ad.dot.gov" providerId="PeoplePicker"/>
  <person displayName="Hockaday, Danielle (FTA)" id="{D320D0A0-1859-44E5-931C-E3B436C5ED20}" userId="danielle.hockaday@ad.dot.gov" providerId="PeoplePicker"/>
  <person displayName="Webb Farley, Kathryn (FTA)" id="{DFEC8BE8-BEB7-499F-85C3-665A88FDDC46}" userId="kathryn.webbfarley@ad.dot.gov" providerId="PeoplePicker"/>
  <person displayName="Hockaday, Danielle (FTA)" id="{4ABA33BF-B885-4C3A-9666-15E5741A08FC}" userId="S::danielle.hockaday@ad.dot.gov::5ccc581f-975c-47d4-b2ad-9e253f1034de" providerId="AD"/>
  <person displayName="Webb Farley, Kathryn (FTA)" id="{F43F8A2F-62E0-419D-9901-76D1ECD92227}" userId="S::kathryn.webbfarley@ad.dot.gov::cc139667-6156-4313-a525-b53e0888c1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53" dT="2023-01-12T22:06:20.71" personId="{4ABA33BF-B885-4C3A-9666-15E5741A08FC}" id="{F27CD76E-823C-4000-8159-5EC53EE7AED5}">
    <text>@Webb Farley, Kathryn (FTA) @Layden, Jeffrey (FTA) I know this is pending OMB Passback but the OMB budget was $2.850B.</text>
    <mentions>
      <mention mentionpersonId="{DFEC8BE8-BEB7-499F-85C3-665A88FDDC46}" mentionId="{C4387873-ECCF-48B5-8ED4-08C9CFEDDAF7}" startIndex="0" length="27"/>
      <mention mentionpersonId="{A3AC8AF3-EE98-487B-9727-FCADA63F3AC6}" mentionId="{0F562DF5-69CE-4AD8-AE28-EBF97097A794}" startIndex="28" length="22"/>
    </mentions>
  </threadedComment>
  <threadedComment ref="N53" dT="2023-01-12T22:13:35.52" personId="{F43F8A2F-62E0-419D-9901-76D1ECD92227}" id="{FA095035-1147-4C4C-9567-9598595CE096}" parentId="{F27CD76E-823C-4000-8159-5EC53EE7AED5}">
    <text xml:space="preserve">@Hockaday, Danielle (FTA)  i don't remember this column being here before (could have been hidden), but its OST budget...did we request $2.85 there too (or maybe this column was created when we were drafting OST based on the header)?  I'll have to go back and look. @Owuor, Elijah (FTA) might know where it came from.  At any rate, good catch.  Would we  want both a OST and OMB column?  </text>
    <mentions>
      <mention mentionpersonId="{D320D0A0-1859-44E5-931C-E3B436C5ED20}" mentionId="{E0C57DDD-EDA9-4348-9602-01B55590A441}" startIndex="0" length="25"/>
      <mention mentionpersonId="{700E9BCE-ACBB-44BD-8294-FADF568921BC}" mentionId="{82F7A21A-02E0-43F4-8DB4-3FD4314F8865}" startIndex="266" length="20"/>
    </mentions>
  </threadedComment>
  <threadedComment ref="N53" dT="2023-01-12T22:54:07.38" personId="{4ABA33BF-B885-4C3A-9666-15E5741A08FC}" id="{8DDCC346-96DF-477A-9D12-CDE910708CCD}" parentId="{F27CD76E-823C-4000-8159-5EC53EE7AED5}">
    <text>@Webb Farley, Kathryn (FTA) I recognize the amount.  It's the FY 2024 Target Level.</text>
    <mentions>
      <mention mentionpersonId="{DFEC8BE8-BEB7-499F-85C3-665A88FDDC46}" mentionId="{E5FAE662-0B33-4F1C-9488-4DD43ACD9F78}" startIndex="0" length="27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" dT="2022-08-05T11:36:21.90" personId="{F43F8A2F-62E0-419D-9901-76D1ECD92227}" id="{9F778A9C-5336-4476-9BA0-F34D7929E1AE}">
    <text>This is not corect.  Somehow it was changed.  Please do not use this table.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18C5-9F17-490F-81B1-09CA5C781AEB}">
  <sheetPr>
    <pageSetUpPr fitToPage="1"/>
  </sheetPr>
  <dimension ref="A1:AC1053"/>
  <sheetViews>
    <sheetView view="pageBreakPreview" zoomScaleNormal="85" zoomScaleSheetLayoutView="100" workbookViewId="0">
      <pane xSplit="2" ySplit="3" topLeftCell="L15" activePane="bottomRight" state="frozen"/>
      <selection pane="topRight" activeCell="C1" sqref="C1"/>
      <selection pane="bottomLeft" activeCell="A4" sqref="A4"/>
      <selection pane="bottomRight" activeCell="L15" sqref="L15"/>
    </sheetView>
  </sheetViews>
  <sheetFormatPr defaultColWidth="12.625" defaultRowHeight="15" customHeight="1" x14ac:dyDescent="0.2"/>
  <cols>
    <col min="1" max="1" width="13.125" customWidth="1"/>
    <col min="2" max="2" width="49.75" customWidth="1"/>
    <col min="3" max="3" width="15.25" style="249" customWidth="1"/>
    <col min="4" max="4" width="20.625" style="57" customWidth="1"/>
    <col min="5" max="5" width="12.625" style="57" customWidth="1"/>
    <col min="6" max="6" width="24.75" style="208" customWidth="1"/>
    <col min="7" max="7" width="15.75" style="201" customWidth="1"/>
    <col min="8" max="9" width="17.625" hidden="1" customWidth="1"/>
    <col min="10" max="11" width="17.625" style="201" hidden="1" customWidth="1"/>
    <col min="12" max="12" width="17.625" style="201" customWidth="1"/>
    <col min="13" max="14" width="15.125" style="201" hidden="1" customWidth="1"/>
    <col min="15" max="15" width="17.125" style="366" customWidth="1"/>
    <col min="16" max="17" width="17.125" style="201" customWidth="1"/>
    <col min="18" max="20" width="15.125" customWidth="1"/>
    <col min="21" max="21" width="18" customWidth="1"/>
    <col min="22" max="22" width="1.5" customWidth="1"/>
    <col min="23" max="23" width="18.125" customWidth="1"/>
    <col min="24" max="24" width="23.25" customWidth="1"/>
    <col min="25" max="25" width="14.625" bestFit="1" customWidth="1"/>
  </cols>
  <sheetData>
    <row r="1" spans="1:25" ht="31.35" customHeight="1" thickBot="1" x14ac:dyDescent="0.2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</row>
    <row r="2" spans="1:25" ht="23.1" customHeight="1" thickBot="1" x14ac:dyDescent="0.3">
      <c r="A2" s="1"/>
      <c r="B2" s="2"/>
      <c r="C2" s="371"/>
      <c r="D2" s="3"/>
      <c r="E2" s="3"/>
      <c r="F2" s="374" t="s">
        <v>1</v>
      </c>
      <c r="G2" s="471" t="s">
        <v>2</v>
      </c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2"/>
      <c r="V2" s="4"/>
    </row>
    <row r="3" spans="1:25" ht="57.6" customHeight="1" x14ac:dyDescent="0.2">
      <c r="A3" s="259"/>
      <c r="B3" s="260"/>
      <c r="C3" s="370" t="s">
        <v>3</v>
      </c>
      <c r="D3" s="5" t="s">
        <v>4</v>
      </c>
      <c r="E3" s="5" t="s">
        <v>5</v>
      </c>
      <c r="F3" s="177" t="s">
        <v>6</v>
      </c>
      <c r="G3" s="177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177" t="s">
        <v>12</v>
      </c>
      <c r="M3" s="177" t="s">
        <v>13</v>
      </c>
      <c r="N3" s="177" t="s">
        <v>14</v>
      </c>
      <c r="O3" s="342" t="s">
        <v>15</v>
      </c>
      <c r="P3" s="177" t="s">
        <v>16</v>
      </c>
      <c r="Q3" s="177" t="s">
        <v>17</v>
      </c>
      <c r="R3" s="5" t="s">
        <v>18</v>
      </c>
      <c r="S3" s="177" t="s">
        <v>19</v>
      </c>
      <c r="T3" s="5" t="s">
        <v>20</v>
      </c>
      <c r="U3" s="229" t="s">
        <v>21</v>
      </c>
      <c r="V3" s="6"/>
    </row>
    <row r="4" spans="1:25" ht="17.25" customHeight="1" thickBot="1" x14ac:dyDescent="0.25">
      <c r="B4" s="261" t="s">
        <v>22</v>
      </c>
      <c r="C4" s="250" t="s">
        <v>23</v>
      </c>
      <c r="D4" s="7"/>
      <c r="E4" s="7"/>
      <c r="F4" s="178">
        <v>10150348462</v>
      </c>
      <c r="G4" s="178">
        <v>13355000000</v>
      </c>
      <c r="H4" s="7">
        <v>13634000000</v>
      </c>
      <c r="I4" s="7">
        <v>13634000000</v>
      </c>
      <c r="J4" s="178">
        <v>13634000000</v>
      </c>
      <c r="K4" s="178">
        <v>13634000000</v>
      </c>
      <c r="L4" s="178">
        <f t="shared" ref="L4:Q4" si="0">L5+L6+L10+L15+L18+L19+L27+L31+L34+L35+L36+L37+L43+L48</f>
        <v>13634000000</v>
      </c>
      <c r="M4" s="178">
        <f t="shared" si="0"/>
        <v>13990000000</v>
      </c>
      <c r="N4" s="178">
        <f t="shared" si="0"/>
        <v>13990000000</v>
      </c>
      <c r="O4" s="343">
        <f t="shared" si="0"/>
        <v>13990000000</v>
      </c>
      <c r="P4" s="178">
        <f t="shared" si="0"/>
        <v>13990000000</v>
      </c>
      <c r="Q4" s="178">
        <f t="shared" si="0"/>
        <v>13990000000</v>
      </c>
      <c r="R4" s="7">
        <v>14279000000</v>
      </c>
      <c r="S4" s="7">
        <v>14279000000</v>
      </c>
      <c r="T4" s="7">
        <v>14642000000</v>
      </c>
      <c r="U4" s="8">
        <f t="shared" ref="U4:U50" si="1">SUM(G4:T4)-H4</f>
        <v>181041000000</v>
      </c>
      <c r="V4" s="9"/>
      <c r="W4" s="60"/>
      <c r="X4" s="60"/>
    </row>
    <row r="5" spans="1:25" ht="14.25" customHeight="1" x14ac:dyDescent="0.25">
      <c r="A5" s="10" t="s">
        <v>24</v>
      </c>
      <c r="B5" s="11" t="s">
        <v>25</v>
      </c>
      <c r="C5" s="235"/>
      <c r="D5" s="12" t="s">
        <v>26</v>
      </c>
      <c r="E5" s="12" t="s">
        <v>27</v>
      </c>
      <c r="F5" s="179">
        <v>10000000</v>
      </c>
      <c r="G5" s="180">
        <v>13157184</v>
      </c>
      <c r="H5" s="14">
        <v>13432051</v>
      </c>
      <c r="I5" s="14">
        <v>13432051</v>
      </c>
      <c r="J5" s="180">
        <v>13432051</v>
      </c>
      <c r="K5" s="180">
        <v>13432051</v>
      </c>
      <c r="L5" s="180">
        <v>13432051</v>
      </c>
      <c r="M5" s="14">
        <v>13782778</v>
      </c>
      <c r="N5" s="180">
        <v>13782778</v>
      </c>
      <c r="O5" s="344">
        <v>13782778</v>
      </c>
      <c r="P5" s="14">
        <v>13782778</v>
      </c>
      <c r="Q5" s="14">
        <v>13782778</v>
      </c>
      <c r="R5" s="14">
        <v>14067497</v>
      </c>
      <c r="S5" s="14">
        <v>14067497</v>
      </c>
      <c r="T5" s="14">
        <v>14425121</v>
      </c>
      <c r="U5" s="15">
        <f t="shared" si="1"/>
        <v>178359393</v>
      </c>
      <c r="V5" s="16"/>
      <c r="W5" s="258"/>
    </row>
    <row r="6" spans="1:25" ht="14.25" customHeight="1" x14ac:dyDescent="0.25">
      <c r="A6" s="17">
        <v>5305</v>
      </c>
      <c r="B6" s="18" t="s">
        <v>28</v>
      </c>
      <c r="C6" s="236"/>
      <c r="D6" s="19"/>
      <c r="E6" s="19"/>
      <c r="F6" s="79">
        <v>142036417.41678625</v>
      </c>
      <c r="G6" s="79">
        <v>184647342</v>
      </c>
      <c r="H6" s="20">
        <v>188504820</v>
      </c>
      <c r="I6" s="20">
        <v>188504820</v>
      </c>
      <c r="J6" s="79">
        <v>188504820</v>
      </c>
      <c r="K6" s="79">
        <v>188504820</v>
      </c>
      <c r="L6" s="79">
        <v>188504820</v>
      </c>
      <c r="M6" s="20">
        <v>193426905</v>
      </c>
      <c r="N6" s="79">
        <v>193426905</v>
      </c>
      <c r="O6" s="345">
        <v>193426905</v>
      </c>
      <c r="P6" s="20">
        <v>193426905</v>
      </c>
      <c r="Q6" s="20">
        <v>193426905</v>
      </c>
      <c r="R6" s="20">
        <v>197422644</v>
      </c>
      <c r="S6" s="20">
        <v>197422644</v>
      </c>
      <c r="T6" s="20">
        <v>202441512</v>
      </c>
      <c r="U6" s="21">
        <f t="shared" si="1"/>
        <v>2503087947</v>
      </c>
      <c r="V6" s="171"/>
      <c r="W6" s="60">
        <f>L5+L6+L10+L15+L18+L19+L27+L31+L34+L35+L36+L37+L43+L48</f>
        <v>13634000000</v>
      </c>
    </row>
    <row r="7" spans="1:25" ht="14.25" customHeight="1" x14ac:dyDescent="0.25">
      <c r="A7" s="309" t="s">
        <v>29</v>
      </c>
      <c r="B7" s="310" t="s">
        <v>30</v>
      </c>
      <c r="C7" s="311"/>
      <c r="D7" s="312" t="s">
        <v>26</v>
      </c>
      <c r="E7" s="312" t="s">
        <v>31</v>
      </c>
      <c r="F7" s="313">
        <f>F6*0.005</f>
        <v>710182.08708393131</v>
      </c>
      <c r="G7" s="313">
        <v>923236</v>
      </c>
      <c r="H7" s="313">
        <v>942524</v>
      </c>
      <c r="I7" s="313">
        <v>942524</v>
      </c>
      <c r="J7" s="313">
        <v>942524</v>
      </c>
      <c r="K7" s="313">
        <v>942524</v>
      </c>
      <c r="L7" s="96">
        <v>942524</v>
      </c>
      <c r="M7" s="313">
        <v>967134</v>
      </c>
      <c r="N7" s="313">
        <v>967134</v>
      </c>
      <c r="O7" s="346">
        <v>967134</v>
      </c>
      <c r="P7" s="313">
        <v>967134</v>
      </c>
      <c r="Q7" s="313">
        <v>967134</v>
      </c>
      <c r="R7" s="313">
        <v>987113</v>
      </c>
      <c r="S7" s="313">
        <v>987113</v>
      </c>
      <c r="T7" s="27">
        <v>1012208</v>
      </c>
      <c r="U7" s="30">
        <f t="shared" si="1"/>
        <v>12515436</v>
      </c>
      <c r="V7" s="25"/>
      <c r="W7" s="60"/>
    </row>
    <row r="8" spans="1:25" ht="14.25" customHeight="1" x14ac:dyDescent="0.25">
      <c r="A8" s="22">
        <v>5303</v>
      </c>
      <c r="B8" s="83" t="s">
        <v>32</v>
      </c>
      <c r="C8" s="237"/>
      <c r="D8" s="85" t="s">
        <v>26</v>
      </c>
      <c r="E8" s="85" t="s">
        <v>33</v>
      </c>
      <c r="F8" s="96">
        <f>(F6-F7)*0.8272</f>
        <v>116905061.86472976</v>
      </c>
      <c r="G8" s="96">
        <v>151976580</v>
      </c>
      <c r="H8" s="27">
        <v>155151531</v>
      </c>
      <c r="I8" s="27">
        <v>155151531</v>
      </c>
      <c r="J8" s="96">
        <v>155151531</v>
      </c>
      <c r="K8" s="96">
        <v>155151531</v>
      </c>
      <c r="L8" s="96">
        <v>155151531</v>
      </c>
      <c r="M8" s="27">
        <v>159202723</v>
      </c>
      <c r="N8" s="96">
        <v>159202723</v>
      </c>
      <c r="O8" s="346">
        <v>159202723</v>
      </c>
      <c r="P8" s="27">
        <v>159202723</v>
      </c>
      <c r="Q8" s="27">
        <v>159202723</v>
      </c>
      <c r="R8" s="27">
        <v>162491471</v>
      </c>
      <c r="S8" s="27">
        <v>162491471</v>
      </c>
      <c r="T8" s="27">
        <v>166622320</v>
      </c>
      <c r="U8" s="30">
        <f t="shared" si="1"/>
        <v>2060201581</v>
      </c>
      <c r="V8" s="25"/>
      <c r="W8" s="170"/>
    </row>
    <row r="9" spans="1:25" ht="14.25" customHeight="1" x14ac:dyDescent="0.25">
      <c r="A9" s="22">
        <v>5304</v>
      </c>
      <c r="B9" s="83" t="s">
        <v>34</v>
      </c>
      <c r="C9" s="237"/>
      <c r="D9" s="85" t="s">
        <v>26</v>
      </c>
      <c r="E9" s="85" t="s">
        <v>33</v>
      </c>
      <c r="F9" s="96">
        <f>(F6-F7)*0.1728</f>
        <v>24421173.464972563</v>
      </c>
      <c r="G9" s="96">
        <v>31747526</v>
      </c>
      <c r="H9" s="27">
        <v>32410765</v>
      </c>
      <c r="I9" s="27">
        <v>32410765</v>
      </c>
      <c r="J9" s="96">
        <v>32410765</v>
      </c>
      <c r="K9" s="96">
        <v>32410765</v>
      </c>
      <c r="L9" s="96">
        <v>32410765</v>
      </c>
      <c r="M9" s="27">
        <v>33257048</v>
      </c>
      <c r="N9" s="96">
        <v>33257048</v>
      </c>
      <c r="O9" s="346">
        <v>33257048</v>
      </c>
      <c r="P9" s="27">
        <v>33257048</v>
      </c>
      <c r="Q9" s="27">
        <v>33257048</v>
      </c>
      <c r="R9" s="27">
        <v>33944060</v>
      </c>
      <c r="S9" s="27">
        <v>33944060</v>
      </c>
      <c r="T9" s="27">
        <v>34806984</v>
      </c>
      <c r="U9" s="30">
        <f t="shared" si="1"/>
        <v>430370930</v>
      </c>
      <c r="V9" s="25"/>
    </row>
    <row r="10" spans="1:25" ht="14.25" customHeight="1" x14ac:dyDescent="0.25">
      <c r="A10" s="17">
        <v>5307</v>
      </c>
      <c r="B10" s="18" t="s">
        <v>35</v>
      </c>
      <c r="C10" s="236"/>
      <c r="D10" s="19"/>
      <c r="E10" s="19"/>
      <c r="F10" s="79">
        <v>4929452499</v>
      </c>
      <c r="G10" s="79">
        <v>6408288249</v>
      </c>
      <c r="H10" s="20">
        <v>6542164133</v>
      </c>
      <c r="I10" s="20">
        <v>6542164133</v>
      </c>
      <c r="J10" s="79">
        <v>6542164133</v>
      </c>
      <c r="K10" s="79">
        <v>6542164133</v>
      </c>
      <c r="L10" s="79">
        <v>6542164133</v>
      </c>
      <c r="M10" s="20">
        <v>6712987840</v>
      </c>
      <c r="N10" s="79">
        <v>6712987840</v>
      </c>
      <c r="O10" s="345">
        <v>6712987840</v>
      </c>
      <c r="P10" s="20">
        <v>6712987840</v>
      </c>
      <c r="Q10" s="20">
        <v>6712987840</v>
      </c>
      <c r="R10" s="20">
        <v>6851662142</v>
      </c>
      <c r="S10" s="20">
        <v>6851662142</v>
      </c>
      <c r="T10" s="20">
        <v>7025844743</v>
      </c>
      <c r="U10" s="21">
        <f t="shared" si="1"/>
        <v>86871053008</v>
      </c>
      <c r="V10" s="171"/>
      <c r="W10" s="60">
        <f>SUM(R8:R9)</f>
        <v>196435531</v>
      </c>
    </row>
    <row r="11" spans="1:25" ht="14.25" customHeight="1" x14ac:dyDescent="0.25">
      <c r="A11" s="309" t="s">
        <v>29</v>
      </c>
      <c r="B11" s="310" t="s">
        <v>36</v>
      </c>
      <c r="C11" s="311"/>
      <c r="D11" s="312" t="s">
        <v>26</v>
      </c>
      <c r="E11" s="312" t="s">
        <v>31</v>
      </c>
      <c r="F11" s="313">
        <f>F10*0.0075</f>
        <v>36970893.7425</v>
      </c>
      <c r="G11" s="313">
        <v>48062162</v>
      </c>
      <c r="H11" s="313">
        <v>49066231</v>
      </c>
      <c r="I11" s="313">
        <v>49066231</v>
      </c>
      <c r="J11" s="313">
        <v>49066231</v>
      </c>
      <c r="K11" s="313">
        <v>49066231</v>
      </c>
      <c r="L11" s="96">
        <v>49066231</v>
      </c>
      <c r="M11" s="313">
        <v>50347409</v>
      </c>
      <c r="N11" s="313">
        <v>50347409</v>
      </c>
      <c r="O11" s="346">
        <v>50347409</v>
      </c>
      <c r="P11" s="313">
        <v>50347409</v>
      </c>
      <c r="Q11" s="313">
        <v>50347409</v>
      </c>
      <c r="R11" s="313">
        <v>51387466</v>
      </c>
      <c r="S11" s="313">
        <v>51387466</v>
      </c>
      <c r="T11" s="27">
        <v>52693836</v>
      </c>
      <c r="U11" s="30">
        <f t="shared" si="1"/>
        <v>651532899</v>
      </c>
      <c r="V11" s="25"/>
    </row>
    <row r="12" spans="1:25" ht="14.25" customHeight="1" x14ac:dyDescent="0.25">
      <c r="A12" s="22">
        <v>5307</v>
      </c>
      <c r="B12" s="83" t="s">
        <v>37</v>
      </c>
      <c r="C12" s="237"/>
      <c r="D12" s="85" t="s">
        <v>26</v>
      </c>
      <c r="E12" s="85" t="s">
        <v>33</v>
      </c>
      <c r="F12" s="96">
        <v>4837834343</v>
      </c>
      <c r="G12" s="96">
        <f t="shared" ref="G12:T12" si="2">G10-G11-G13-G14</f>
        <v>6282163925</v>
      </c>
      <c r="H12" s="27">
        <f t="shared" si="2"/>
        <v>6414031671</v>
      </c>
      <c r="I12" s="27">
        <f t="shared" si="2"/>
        <v>6414031671</v>
      </c>
      <c r="J12" s="96">
        <f t="shared" ref="J12:K12" si="3">J10-J11-J13-J14</f>
        <v>6414031671</v>
      </c>
      <c r="K12" s="96">
        <f t="shared" si="3"/>
        <v>6414031671</v>
      </c>
      <c r="L12" s="96">
        <f t="shared" ref="L12" si="4">L10-L11-L13-L14</f>
        <v>6414031671</v>
      </c>
      <c r="M12" s="27">
        <v>6582293022</v>
      </c>
      <c r="N12" s="96">
        <f t="shared" ref="N12" si="5">N10-N11-N13-N14</f>
        <v>6582293022</v>
      </c>
      <c r="O12" s="346">
        <v>6582293022</v>
      </c>
      <c r="P12" s="27">
        <v>6582293022</v>
      </c>
      <c r="Q12" s="27">
        <v>6582293022</v>
      </c>
      <c r="R12" s="27">
        <f t="shared" si="2"/>
        <v>6718887210</v>
      </c>
      <c r="S12" s="27">
        <f t="shared" ref="S12" si="6">S10-S11-S13-S14</f>
        <v>6718887210</v>
      </c>
      <c r="T12" s="27">
        <f t="shared" si="2"/>
        <v>6890457071</v>
      </c>
      <c r="U12" s="30">
        <f t="shared" si="1"/>
        <v>85177987210</v>
      </c>
      <c r="V12" s="25"/>
      <c r="W12" s="60">
        <f>SUM(R12:R14)</f>
        <v>6800274676</v>
      </c>
    </row>
    <row r="13" spans="1:25" ht="14.25" customHeight="1" x14ac:dyDescent="0.25">
      <c r="A13" s="22">
        <v>5307</v>
      </c>
      <c r="B13" s="83" t="s">
        <v>38</v>
      </c>
      <c r="C13" s="237"/>
      <c r="D13" s="85" t="s">
        <v>26</v>
      </c>
      <c r="E13" s="85" t="s">
        <v>33</v>
      </c>
      <c r="F13" s="96">
        <f>0.005*F10</f>
        <v>24647262.495000001</v>
      </c>
      <c r="G13" s="96">
        <v>48062162</v>
      </c>
      <c r="H13" s="27">
        <v>49066231</v>
      </c>
      <c r="I13" s="27">
        <v>49066231</v>
      </c>
      <c r="J13" s="96">
        <v>49066231</v>
      </c>
      <c r="K13" s="96">
        <v>49066231</v>
      </c>
      <c r="L13" s="96">
        <v>49066231</v>
      </c>
      <c r="M13" s="27">
        <v>50347409</v>
      </c>
      <c r="N13" s="96">
        <v>50347409</v>
      </c>
      <c r="O13" s="346">
        <v>50347409</v>
      </c>
      <c r="P13" s="27">
        <v>50347409</v>
      </c>
      <c r="Q13" s="27">
        <v>50347409</v>
      </c>
      <c r="R13" s="27">
        <v>51387466</v>
      </c>
      <c r="S13" s="27">
        <v>51387466</v>
      </c>
      <c r="T13" s="27">
        <v>52693836</v>
      </c>
      <c r="U13" s="30">
        <f t="shared" si="1"/>
        <v>651532899</v>
      </c>
      <c r="V13" s="25"/>
    </row>
    <row r="14" spans="1:25" ht="14.25" customHeight="1" x14ac:dyDescent="0.25">
      <c r="A14" s="22" t="s">
        <v>39</v>
      </c>
      <c r="B14" s="83" t="s">
        <v>40</v>
      </c>
      <c r="C14" s="237"/>
      <c r="D14" s="85" t="s">
        <v>26</v>
      </c>
      <c r="E14" s="85" t="s">
        <v>27</v>
      </c>
      <c r="F14" s="73">
        <v>30000000</v>
      </c>
      <c r="G14" s="96">
        <v>30000000</v>
      </c>
      <c r="H14" s="27">
        <v>30000000</v>
      </c>
      <c r="I14" s="27">
        <v>30000000</v>
      </c>
      <c r="J14" s="96">
        <v>30000000</v>
      </c>
      <c r="K14" s="96">
        <v>30000000</v>
      </c>
      <c r="L14" s="96">
        <v>30000000</v>
      </c>
      <c r="M14" s="27">
        <v>30000000</v>
      </c>
      <c r="N14" s="96">
        <v>30000000</v>
      </c>
      <c r="O14" s="346">
        <v>30000000</v>
      </c>
      <c r="P14" s="27">
        <v>30000000</v>
      </c>
      <c r="Q14" s="27">
        <v>30000000</v>
      </c>
      <c r="R14" s="27">
        <v>30000000</v>
      </c>
      <c r="S14" s="27">
        <v>30000000</v>
      </c>
      <c r="T14" s="27">
        <v>30000000</v>
      </c>
      <c r="U14" s="30">
        <f t="shared" si="1"/>
        <v>390000000</v>
      </c>
      <c r="V14" s="25"/>
    </row>
    <row r="15" spans="1:25" ht="14.25" customHeight="1" x14ac:dyDescent="0.25">
      <c r="A15" s="17">
        <v>5310</v>
      </c>
      <c r="B15" s="18" t="s">
        <v>41</v>
      </c>
      <c r="C15" s="236"/>
      <c r="D15" s="19"/>
      <c r="E15" s="19"/>
      <c r="F15" s="79">
        <v>285574687.54091394</v>
      </c>
      <c r="G15" s="79">
        <v>371247094</v>
      </c>
      <c r="H15" s="20">
        <v>379002836</v>
      </c>
      <c r="I15" s="20">
        <v>379002836</v>
      </c>
      <c r="J15" s="79">
        <v>379002836</v>
      </c>
      <c r="K15" s="79">
        <v>379002836</v>
      </c>
      <c r="L15" s="79">
        <v>379002836</v>
      </c>
      <c r="M15" s="20">
        <v>388899052</v>
      </c>
      <c r="N15" s="79">
        <v>388899052</v>
      </c>
      <c r="O15" s="345">
        <v>388899052</v>
      </c>
      <c r="P15" s="20">
        <v>388899052</v>
      </c>
      <c r="Q15" s="20">
        <v>388899052</v>
      </c>
      <c r="R15" s="20">
        <v>396932778</v>
      </c>
      <c r="S15" s="20">
        <v>396932778</v>
      </c>
      <c r="T15" s="20">
        <v>407023583</v>
      </c>
      <c r="U15" s="21">
        <f t="shared" si="1"/>
        <v>5032642837</v>
      </c>
      <c r="V15" s="171"/>
      <c r="Y15" s="60"/>
    </row>
    <row r="16" spans="1:25" ht="14.25" customHeight="1" x14ac:dyDescent="0.25">
      <c r="A16" s="309" t="s">
        <v>29</v>
      </c>
      <c r="B16" s="310" t="s">
        <v>30</v>
      </c>
      <c r="C16" s="311"/>
      <c r="D16" s="312" t="s">
        <v>26</v>
      </c>
      <c r="E16" s="312" t="s">
        <v>31</v>
      </c>
      <c r="F16" s="313">
        <f>F15*0.005</f>
        <v>1427873.4377045697</v>
      </c>
      <c r="G16" s="313">
        <v>1856235</v>
      </c>
      <c r="H16" s="313">
        <v>1895014</v>
      </c>
      <c r="I16" s="313">
        <v>1895014</v>
      </c>
      <c r="J16" s="313">
        <v>1895014</v>
      </c>
      <c r="K16" s="313">
        <v>1895014</v>
      </c>
      <c r="L16" s="313">
        <v>1895014</v>
      </c>
      <c r="M16" s="313">
        <v>1944495</v>
      </c>
      <c r="N16" s="313">
        <v>1944495</v>
      </c>
      <c r="O16" s="346">
        <v>1944495</v>
      </c>
      <c r="P16" s="313">
        <v>1944495</v>
      </c>
      <c r="Q16" s="313">
        <v>1944495</v>
      </c>
      <c r="R16" s="313">
        <v>1984664</v>
      </c>
      <c r="S16" s="313">
        <v>1984664</v>
      </c>
      <c r="T16" s="313">
        <v>2035118</v>
      </c>
      <c r="U16" s="313">
        <f t="shared" si="1"/>
        <v>25163212</v>
      </c>
      <c r="V16" s="25"/>
      <c r="Y16" s="60"/>
    </row>
    <row r="17" spans="1:29" ht="14.25" customHeight="1" x14ac:dyDescent="0.25">
      <c r="A17" s="17"/>
      <c r="B17" s="83" t="s">
        <v>41</v>
      </c>
      <c r="C17" s="237"/>
      <c r="D17" s="85" t="s">
        <v>26</v>
      </c>
      <c r="E17" s="85" t="s">
        <v>33</v>
      </c>
      <c r="F17" s="73">
        <f t="shared" ref="F17:T17" si="7">F15-F16</f>
        <v>284146814.10320938</v>
      </c>
      <c r="G17" s="96">
        <f t="shared" si="7"/>
        <v>369390859</v>
      </c>
      <c r="H17" s="27">
        <f t="shared" si="7"/>
        <v>377107822</v>
      </c>
      <c r="I17" s="27">
        <f t="shared" si="7"/>
        <v>377107822</v>
      </c>
      <c r="J17" s="96">
        <f t="shared" ref="J17:K17" si="8">J15-J16</f>
        <v>377107822</v>
      </c>
      <c r="K17" s="96">
        <f t="shared" si="8"/>
        <v>377107822</v>
      </c>
      <c r="L17" s="96">
        <f t="shared" ref="L17" si="9">L15-L16</f>
        <v>377107822</v>
      </c>
      <c r="M17" s="27">
        <v>386954557</v>
      </c>
      <c r="N17" s="96">
        <f t="shared" ref="N17" si="10">N15-N16</f>
        <v>386954557</v>
      </c>
      <c r="O17" s="346">
        <v>386954557</v>
      </c>
      <c r="P17" s="27">
        <v>386954557</v>
      </c>
      <c r="Q17" s="27">
        <v>386954557</v>
      </c>
      <c r="R17" s="27">
        <f t="shared" si="7"/>
        <v>394948114</v>
      </c>
      <c r="S17" s="27">
        <f t="shared" ref="S17" si="11">S15-S16</f>
        <v>394948114</v>
      </c>
      <c r="T17" s="27">
        <f t="shared" si="7"/>
        <v>404988465</v>
      </c>
      <c r="U17" s="30">
        <f t="shared" si="1"/>
        <v>5007479625</v>
      </c>
      <c r="V17" s="25"/>
      <c r="W17" s="60"/>
      <c r="X17" s="60"/>
      <c r="Y17" s="315"/>
      <c r="Z17" s="60"/>
      <c r="AA17" s="60"/>
      <c r="AB17" s="60"/>
      <c r="AC17" s="60"/>
    </row>
    <row r="18" spans="1:29" ht="14.25" customHeight="1" x14ac:dyDescent="0.25">
      <c r="A18" s="17" t="s">
        <v>42</v>
      </c>
      <c r="B18" s="18" t="s">
        <v>43</v>
      </c>
      <c r="C18" s="236"/>
      <c r="D18" s="19" t="s">
        <v>26</v>
      </c>
      <c r="E18" s="19" t="s">
        <v>27</v>
      </c>
      <c r="F18" s="181">
        <v>3500000</v>
      </c>
      <c r="G18" s="79">
        <v>4605014</v>
      </c>
      <c r="H18" s="20">
        <v>4701218</v>
      </c>
      <c r="I18" s="20">
        <v>4701218</v>
      </c>
      <c r="J18" s="79">
        <v>4701218</v>
      </c>
      <c r="K18" s="79">
        <v>4701218</v>
      </c>
      <c r="L18" s="79">
        <v>4701218</v>
      </c>
      <c r="M18" s="20">
        <v>4823972</v>
      </c>
      <c r="N18" s="79">
        <v>4823972</v>
      </c>
      <c r="O18" s="345">
        <v>4823972</v>
      </c>
      <c r="P18" s="20">
        <v>4823972</v>
      </c>
      <c r="Q18" s="20">
        <v>4823972</v>
      </c>
      <c r="R18" s="20">
        <v>4923624</v>
      </c>
      <c r="S18" s="20">
        <v>4923624</v>
      </c>
      <c r="T18" s="20">
        <v>5048792</v>
      </c>
      <c r="U18" s="21">
        <f t="shared" si="1"/>
        <v>62425786</v>
      </c>
      <c r="V18" s="171"/>
      <c r="W18" s="60"/>
      <c r="X18" s="60"/>
      <c r="Y18" s="315"/>
      <c r="Z18" s="60"/>
      <c r="AA18" s="60"/>
      <c r="AB18" s="60"/>
      <c r="AC18" s="60"/>
    </row>
    <row r="19" spans="1:29" ht="14.25" customHeight="1" x14ac:dyDescent="0.25">
      <c r="A19" s="17">
        <v>5311</v>
      </c>
      <c r="B19" s="18" t="s">
        <v>44</v>
      </c>
      <c r="C19" s="236"/>
      <c r="D19" s="19"/>
      <c r="E19" s="19"/>
      <c r="F19" s="79">
        <v>673299657</v>
      </c>
      <c r="G19" s="79">
        <v>875289555</v>
      </c>
      <c r="H19" s="20">
        <v>893575275</v>
      </c>
      <c r="I19" s="20">
        <v>893575275</v>
      </c>
      <c r="J19" s="79">
        <v>893575275</v>
      </c>
      <c r="K19" s="79">
        <v>893575275</v>
      </c>
      <c r="L19" s="79">
        <v>893575275</v>
      </c>
      <c r="M19" s="20">
        <v>916907591</v>
      </c>
      <c r="N19" s="79">
        <v>916907591</v>
      </c>
      <c r="O19" s="345">
        <v>916907591</v>
      </c>
      <c r="P19" s="20">
        <v>916907591</v>
      </c>
      <c r="Q19" s="20">
        <v>916907591</v>
      </c>
      <c r="R19" s="20">
        <v>935848712</v>
      </c>
      <c r="S19" s="20">
        <v>935848712</v>
      </c>
      <c r="T19" s="20">
        <v>959639810</v>
      </c>
      <c r="U19" s="21">
        <f t="shared" si="1"/>
        <v>11865465844</v>
      </c>
      <c r="V19" s="171"/>
      <c r="W19" s="60"/>
      <c r="X19" s="60"/>
      <c r="Y19" s="60"/>
      <c r="Z19" s="60"/>
      <c r="AA19" s="60"/>
      <c r="AB19" s="60"/>
      <c r="AC19" s="60"/>
    </row>
    <row r="20" spans="1:29" ht="14.25" customHeight="1" x14ac:dyDescent="0.25">
      <c r="A20" s="309" t="s">
        <v>29</v>
      </c>
      <c r="B20" s="310" t="s">
        <v>30</v>
      </c>
      <c r="C20" s="311"/>
      <c r="D20" s="312" t="s">
        <v>26</v>
      </c>
      <c r="E20" s="312" t="s">
        <v>31</v>
      </c>
      <c r="F20" s="313">
        <f>F19*0.005</f>
        <v>3366498.2850000001</v>
      </c>
      <c r="G20" s="313">
        <v>4376448</v>
      </c>
      <c r="H20" s="313">
        <v>4467876</v>
      </c>
      <c r="I20" s="313">
        <v>4467876</v>
      </c>
      <c r="J20" s="313">
        <v>4467876</v>
      </c>
      <c r="K20" s="313">
        <v>4467876</v>
      </c>
      <c r="L20" s="313">
        <v>4467876</v>
      </c>
      <c r="M20" s="313">
        <v>4584538</v>
      </c>
      <c r="N20" s="313">
        <v>4584538</v>
      </c>
      <c r="O20" s="346">
        <v>4584538</v>
      </c>
      <c r="P20" s="313">
        <v>4584538</v>
      </c>
      <c r="Q20" s="313">
        <v>4584538</v>
      </c>
      <c r="R20" s="313">
        <v>4679244</v>
      </c>
      <c r="S20" s="313">
        <v>4679244</v>
      </c>
      <c r="T20" s="313">
        <v>4798199</v>
      </c>
      <c r="U20" s="313">
        <f t="shared" si="1"/>
        <v>59327329</v>
      </c>
      <c r="V20" s="25"/>
      <c r="W20" s="60">
        <f>SUM(R21:R26)</f>
        <v>931169468</v>
      </c>
    </row>
    <row r="21" spans="1:29" ht="14.25" customHeight="1" x14ac:dyDescent="0.25">
      <c r="A21" s="22">
        <v>5311</v>
      </c>
      <c r="B21" s="83" t="s">
        <v>44</v>
      </c>
      <c r="C21" s="237"/>
      <c r="D21" s="85" t="s">
        <v>26</v>
      </c>
      <c r="E21" s="85" t="s">
        <v>33</v>
      </c>
      <c r="F21" s="96">
        <v>601467166</v>
      </c>
      <c r="G21" s="96">
        <f t="shared" ref="G21:T21" si="12">G19-(SUM(G22:G26))-G20</f>
        <v>783384151</v>
      </c>
      <c r="H21" s="27">
        <f t="shared" si="12"/>
        <v>799749871</v>
      </c>
      <c r="I21" s="27">
        <f t="shared" si="12"/>
        <v>799749871</v>
      </c>
      <c r="J21" s="96">
        <f t="shared" ref="J21:K21" si="13">J19-(SUM(J22:J26))-J20</f>
        <v>799749871</v>
      </c>
      <c r="K21" s="96">
        <f t="shared" si="13"/>
        <v>799749871</v>
      </c>
      <c r="L21" s="96">
        <f t="shared" ref="L21" si="14">L19-(SUM(L22:L26))-L20</f>
        <v>799749871</v>
      </c>
      <c r="M21" s="27">
        <v>820632293</v>
      </c>
      <c r="N21" s="96">
        <f t="shared" ref="N21" si="15">N19-(SUM(N22:N26))-N20</f>
        <v>820632293</v>
      </c>
      <c r="O21" s="346">
        <v>820632293</v>
      </c>
      <c r="P21" s="27">
        <v>820632293</v>
      </c>
      <c r="Q21" s="27">
        <v>820632293</v>
      </c>
      <c r="R21" s="27">
        <f t="shared" si="12"/>
        <v>837584598</v>
      </c>
      <c r="S21" s="27">
        <f t="shared" ref="S21" si="16">S19-(SUM(S22:S26))-S20</f>
        <v>837584598</v>
      </c>
      <c r="T21" s="27">
        <f t="shared" si="12"/>
        <v>858877631</v>
      </c>
      <c r="U21" s="30">
        <f t="shared" si="1"/>
        <v>10619591927</v>
      </c>
      <c r="V21" s="25"/>
    </row>
    <row r="22" spans="1:29" ht="14.25" customHeight="1" x14ac:dyDescent="0.25">
      <c r="A22" s="22" t="s">
        <v>45</v>
      </c>
      <c r="B22" s="83" t="s">
        <v>46</v>
      </c>
      <c r="C22" s="237"/>
      <c r="D22" s="85" t="s">
        <v>26</v>
      </c>
      <c r="E22" s="85" t="s">
        <v>33</v>
      </c>
      <c r="F22" s="96">
        <f>13465993-F23</f>
        <v>11446094</v>
      </c>
      <c r="G22" s="96">
        <v>14879922</v>
      </c>
      <c r="H22" s="27">
        <v>15190780</v>
      </c>
      <c r="I22" s="27">
        <v>15190780</v>
      </c>
      <c r="J22" s="96">
        <v>15190780</v>
      </c>
      <c r="K22" s="96">
        <v>15190780</v>
      </c>
      <c r="L22" s="96">
        <v>15190780</v>
      </c>
      <c r="M22" s="27">
        <v>15587429</v>
      </c>
      <c r="N22" s="96">
        <v>15587429</v>
      </c>
      <c r="O22" s="346">
        <v>15587429</v>
      </c>
      <c r="P22" s="27">
        <v>15587429</v>
      </c>
      <c r="Q22" s="27">
        <v>15587429</v>
      </c>
      <c r="R22" s="27">
        <v>15909428</v>
      </c>
      <c r="S22" s="27">
        <v>15909428</v>
      </c>
      <c r="T22" s="27">
        <v>16313877</v>
      </c>
      <c r="U22" s="30">
        <f t="shared" si="1"/>
        <v>201712920</v>
      </c>
      <c r="V22" s="25"/>
    </row>
    <row r="23" spans="1:29" ht="14.25" customHeight="1" x14ac:dyDescent="0.25">
      <c r="A23" s="22" t="s">
        <v>47</v>
      </c>
      <c r="B23" s="83" t="s">
        <v>48</v>
      </c>
      <c r="C23" s="237"/>
      <c r="D23" s="85" t="s">
        <v>26</v>
      </c>
      <c r="E23" s="85" t="s">
        <v>33</v>
      </c>
      <c r="F23" s="96">
        <v>2019899</v>
      </c>
      <c r="G23" s="96">
        <v>2625869</v>
      </c>
      <c r="H23" s="27">
        <v>2680726</v>
      </c>
      <c r="I23" s="27">
        <v>2680726</v>
      </c>
      <c r="J23" s="96">
        <v>2680726</v>
      </c>
      <c r="K23" s="96">
        <v>2680726</v>
      </c>
      <c r="L23" s="96">
        <v>2680726</v>
      </c>
      <c r="M23" s="27">
        <v>2750723</v>
      </c>
      <c r="N23" s="96">
        <v>2750723</v>
      </c>
      <c r="O23" s="346">
        <v>2750723</v>
      </c>
      <c r="P23" s="27">
        <v>2750723</v>
      </c>
      <c r="Q23" s="27">
        <v>2750723</v>
      </c>
      <c r="R23" s="27">
        <v>2807546</v>
      </c>
      <c r="S23" s="27">
        <v>2807546</v>
      </c>
      <c r="T23" s="27">
        <v>2878919</v>
      </c>
      <c r="U23" s="30">
        <f t="shared" si="1"/>
        <v>35596399</v>
      </c>
      <c r="V23" s="25"/>
    </row>
    <row r="24" spans="1:29" s="201" customFormat="1" ht="14.25" customHeight="1" x14ac:dyDescent="0.25">
      <c r="A24" s="304" t="s">
        <v>49</v>
      </c>
      <c r="B24" s="66" t="s">
        <v>50</v>
      </c>
      <c r="C24" s="243"/>
      <c r="D24" s="69" t="s">
        <v>26</v>
      </c>
      <c r="E24" s="69" t="s">
        <v>27</v>
      </c>
      <c r="F24" s="96">
        <v>5000000</v>
      </c>
      <c r="G24" s="96">
        <v>8752896</v>
      </c>
      <c r="H24" s="96">
        <v>8935753</v>
      </c>
      <c r="I24" s="96">
        <v>8935753</v>
      </c>
      <c r="J24" s="96">
        <v>8935753</v>
      </c>
      <c r="K24" s="96">
        <v>8935753</v>
      </c>
      <c r="L24" s="96">
        <v>8935753</v>
      </c>
      <c r="M24" s="96">
        <v>9169076</v>
      </c>
      <c r="N24" s="96">
        <v>9169076</v>
      </c>
      <c r="O24" s="346">
        <v>9169076</v>
      </c>
      <c r="P24" s="96">
        <v>9169076</v>
      </c>
      <c r="Q24" s="96">
        <v>9169076</v>
      </c>
      <c r="R24" s="96">
        <v>9358487</v>
      </c>
      <c r="S24" s="96">
        <v>9358487</v>
      </c>
      <c r="T24" s="96">
        <v>9596398</v>
      </c>
      <c r="U24" s="305">
        <f t="shared" si="1"/>
        <v>118654660</v>
      </c>
      <c r="V24" s="205"/>
    </row>
    <row r="25" spans="1:29" s="308" customFormat="1" ht="14.25" customHeight="1" x14ac:dyDescent="0.25">
      <c r="A25" s="304" t="s">
        <v>51</v>
      </c>
      <c r="B25" s="66" t="s">
        <v>52</v>
      </c>
      <c r="C25" s="243"/>
      <c r="D25" s="69" t="s">
        <v>26</v>
      </c>
      <c r="E25" s="69" t="s">
        <v>33</v>
      </c>
      <c r="F25" s="96">
        <v>30000000</v>
      </c>
      <c r="G25" s="96">
        <v>35011582</v>
      </c>
      <c r="H25" s="96">
        <v>35743011</v>
      </c>
      <c r="I25" s="96">
        <v>35743011</v>
      </c>
      <c r="J25" s="96">
        <v>35743011</v>
      </c>
      <c r="K25" s="96">
        <v>35743011</v>
      </c>
      <c r="L25" s="96">
        <v>35743011</v>
      </c>
      <c r="M25" s="96">
        <v>36676304</v>
      </c>
      <c r="N25" s="96">
        <v>36676304</v>
      </c>
      <c r="O25" s="346">
        <v>36676304</v>
      </c>
      <c r="P25" s="96">
        <v>36676304</v>
      </c>
      <c r="Q25" s="96">
        <v>36676304</v>
      </c>
      <c r="R25" s="96">
        <v>37433948</v>
      </c>
      <c r="S25" s="96">
        <v>37433948</v>
      </c>
      <c r="T25" s="96">
        <v>38385592</v>
      </c>
      <c r="U25" s="305">
        <f t="shared" si="1"/>
        <v>474618634</v>
      </c>
      <c r="V25" s="307"/>
    </row>
    <row r="26" spans="1:29" s="201" customFormat="1" ht="14.25" customHeight="1" x14ac:dyDescent="0.25">
      <c r="A26" s="304" t="s">
        <v>53</v>
      </c>
      <c r="B26" s="66" t="s">
        <v>54</v>
      </c>
      <c r="C26" s="243"/>
      <c r="D26" s="69" t="s">
        <v>26</v>
      </c>
      <c r="E26" s="69" t="s">
        <v>33</v>
      </c>
      <c r="F26" s="96">
        <v>20000000</v>
      </c>
      <c r="G26" s="96">
        <v>26258687</v>
      </c>
      <c r="H26" s="96">
        <v>26807258</v>
      </c>
      <c r="I26" s="96">
        <v>26807258</v>
      </c>
      <c r="J26" s="96">
        <v>26807258</v>
      </c>
      <c r="K26" s="96">
        <v>26807258</v>
      </c>
      <c r="L26" s="96">
        <v>26807258</v>
      </c>
      <c r="M26" s="96">
        <v>27507228</v>
      </c>
      <c r="N26" s="96">
        <v>27507228</v>
      </c>
      <c r="O26" s="346">
        <v>27507228</v>
      </c>
      <c r="P26" s="96">
        <v>27507228</v>
      </c>
      <c r="Q26" s="96">
        <v>27507228</v>
      </c>
      <c r="R26" s="96">
        <v>28075461</v>
      </c>
      <c r="S26" s="96">
        <v>28075461</v>
      </c>
      <c r="T26" s="96">
        <v>28789194</v>
      </c>
      <c r="U26" s="305">
        <f t="shared" si="1"/>
        <v>355963975</v>
      </c>
      <c r="V26" s="205"/>
    </row>
    <row r="27" spans="1:29" ht="14.25" customHeight="1" x14ac:dyDescent="0.25">
      <c r="A27" s="17">
        <v>5312</v>
      </c>
      <c r="B27" s="18" t="s">
        <v>55</v>
      </c>
      <c r="C27" s="236"/>
      <c r="D27" s="19"/>
      <c r="E27" s="19"/>
      <c r="F27" s="79">
        <v>28000000</v>
      </c>
      <c r="G27" s="79">
        <v>36840115</v>
      </c>
      <c r="H27" s="20">
        <v>37609743</v>
      </c>
      <c r="I27" s="20">
        <v>37609743</v>
      </c>
      <c r="J27" s="79">
        <v>37609743</v>
      </c>
      <c r="K27" s="79">
        <v>37609743</v>
      </c>
      <c r="L27" s="79">
        <v>37609743</v>
      </c>
      <c r="M27" s="20">
        <v>38591779</v>
      </c>
      <c r="N27" s="79">
        <v>38591779</v>
      </c>
      <c r="O27" s="345">
        <v>38591779</v>
      </c>
      <c r="P27" s="20">
        <v>38591779</v>
      </c>
      <c r="Q27" s="20">
        <v>38591779</v>
      </c>
      <c r="R27" s="20">
        <v>39388993</v>
      </c>
      <c r="S27" s="20">
        <v>39388993</v>
      </c>
      <c r="T27" s="20">
        <v>40390337</v>
      </c>
      <c r="U27" s="21">
        <f t="shared" si="1"/>
        <v>499406305</v>
      </c>
      <c r="V27" s="171"/>
    </row>
    <row r="28" spans="1:29" ht="14.25" customHeight="1" x14ac:dyDescent="0.25">
      <c r="A28" s="22">
        <v>5312</v>
      </c>
      <c r="B28" s="83" t="s">
        <v>56</v>
      </c>
      <c r="C28" s="237"/>
      <c r="D28" s="85" t="s">
        <v>26</v>
      </c>
      <c r="E28" s="85" t="s">
        <v>27</v>
      </c>
      <c r="F28" s="96">
        <v>20000000</v>
      </c>
      <c r="G28" s="96">
        <v>25261523</v>
      </c>
      <c r="H28" s="27">
        <v>25789262</v>
      </c>
      <c r="I28" s="27">
        <v>25789262</v>
      </c>
      <c r="J28" s="96">
        <v>25789262</v>
      </c>
      <c r="K28" s="96">
        <v>25789262</v>
      </c>
      <c r="L28" s="96">
        <v>25789262</v>
      </c>
      <c r="M28" s="27">
        <v>26462651</v>
      </c>
      <c r="N28" s="96">
        <v>26462651</v>
      </c>
      <c r="O28" s="346">
        <v>26462651</v>
      </c>
      <c r="P28" s="27">
        <v>26462651</v>
      </c>
      <c r="Q28" s="27">
        <v>26462651</v>
      </c>
      <c r="R28" s="27">
        <v>27009306</v>
      </c>
      <c r="S28" s="27">
        <v>27009306</v>
      </c>
      <c r="T28" s="27">
        <v>27695935</v>
      </c>
      <c r="U28" s="30">
        <f t="shared" si="1"/>
        <v>342446373</v>
      </c>
      <c r="V28" s="25"/>
      <c r="W28" s="170"/>
    </row>
    <row r="29" spans="1:29" ht="14.25" customHeight="1" x14ac:dyDescent="0.25">
      <c r="A29" s="22" t="s">
        <v>57</v>
      </c>
      <c r="B29" s="83" t="s">
        <v>58</v>
      </c>
      <c r="C29" s="237"/>
      <c r="D29" s="85" t="s">
        <v>26</v>
      </c>
      <c r="E29" s="85" t="s">
        <v>27</v>
      </c>
      <c r="F29" s="96">
        <v>3000000</v>
      </c>
      <c r="G29" s="103">
        <v>5000000</v>
      </c>
      <c r="H29" s="27">
        <v>5104455</v>
      </c>
      <c r="I29" s="27">
        <v>5104455</v>
      </c>
      <c r="J29" s="96">
        <v>5104455</v>
      </c>
      <c r="K29" s="96">
        <v>5104455</v>
      </c>
      <c r="L29" s="96">
        <v>5104455</v>
      </c>
      <c r="M29" s="27">
        <v>5237739</v>
      </c>
      <c r="N29" s="96">
        <v>5237739</v>
      </c>
      <c r="O29" s="346">
        <v>5237739</v>
      </c>
      <c r="P29" s="27">
        <v>5237739</v>
      </c>
      <c r="Q29" s="27">
        <v>5237739</v>
      </c>
      <c r="R29" s="27">
        <v>5345938</v>
      </c>
      <c r="S29" s="27">
        <v>5345938</v>
      </c>
      <c r="T29" s="27">
        <v>5481842</v>
      </c>
      <c r="U29" s="30">
        <f t="shared" si="1"/>
        <v>67780233</v>
      </c>
      <c r="V29" s="25"/>
    </row>
    <row r="30" spans="1:29" ht="14.25" customHeight="1" x14ac:dyDescent="0.25">
      <c r="A30" s="22" t="s">
        <v>59</v>
      </c>
      <c r="B30" s="83" t="s">
        <v>60</v>
      </c>
      <c r="C30" s="237"/>
      <c r="D30" s="85" t="s">
        <v>26</v>
      </c>
      <c r="E30" s="85" t="s">
        <v>61</v>
      </c>
      <c r="F30" s="96">
        <v>5000000</v>
      </c>
      <c r="G30" s="103">
        <v>6578592</v>
      </c>
      <c r="H30" s="27">
        <v>6716026</v>
      </c>
      <c r="I30" s="27">
        <v>6716026</v>
      </c>
      <c r="J30" s="96">
        <v>6716026</v>
      </c>
      <c r="K30" s="96">
        <v>6716026</v>
      </c>
      <c r="L30" s="96">
        <v>6716026</v>
      </c>
      <c r="M30" s="27">
        <v>6891389</v>
      </c>
      <c r="N30" s="96">
        <v>6891389</v>
      </c>
      <c r="O30" s="346">
        <v>6891389</v>
      </c>
      <c r="P30" s="27">
        <v>6891389</v>
      </c>
      <c r="Q30" s="27">
        <v>6891389</v>
      </c>
      <c r="R30" s="27">
        <v>7033749</v>
      </c>
      <c r="S30" s="27">
        <v>7033749</v>
      </c>
      <c r="T30" s="27">
        <v>7212560</v>
      </c>
      <c r="U30" s="30">
        <f t="shared" si="1"/>
        <v>89179699</v>
      </c>
      <c r="V30" s="25"/>
    </row>
    <row r="31" spans="1:29" ht="14.25" customHeight="1" x14ac:dyDescent="0.25">
      <c r="A31" s="17">
        <v>5314</v>
      </c>
      <c r="B31" s="18" t="s">
        <v>62</v>
      </c>
      <c r="C31" s="236"/>
      <c r="D31" s="19"/>
      <c r="E31" s="19"/>
      <c r="F31" s="79">
        <v>9000000</v>
      </c>
      <c r="G31" s="28">
        <v>11841465</v>
      </c>
      <c r="H31" s="20">
        <v>12088846</v>
      </c>
      <c r="I31" s="20">
        <v>12088846</v>
      </c>
      <c r="J31" s="79">
        <v>12088846</v>
      </c>
      <c r="K31" s="79">
        <v>12088846</v>
      </c>
      <c r="L31" s="79">
        <v>12088846</v>
      </c>
      <c r="M31" s="20">
        <v>12404500</v>
      </c>
      <c r="N31" s="79">
        <v>12404500</v>
      </c>
      <c r="O31" s="345">
        <v>12404500</v>
      </c>
      <c r="P31" s="20">
        <v>12404500</v>
      </c>
      <c r="Q31" s="20">
        <v>12404500</v>
      </c>
      <c r="R31" s="20">
        <v>12660748</v>
      </c>
      <c r="S31" s="20">
        <v>12660748</v>
      </c>
      <c r="T31" s="20">
        <v>12982608</v>
      </c>
      <c r="U31" s="21">
        <f t="shared" si="1"/>
        <v>160523453</v>
      </c>
      <c r="V31" s="171"/>
    </row>
    <row r="32" spans="1:29" ht="14.25" customHeight="1" x14ac:dyDescent="0.25">
      <c r="A32" s="22">
        <v>5314</v>
      </c>
      <c r="B32" s="83" t="s">
        <v>63</v>
      </c>
      <c r="C32" s="237"/>
      <c r="D32" s="85" t="s">
        <v>26</v>
      </c>
      <c r="E32" s="85" t="s">
        <v>27</v>
      </c>
      <c r="F32" s="96">
        <v>4000000</v>
      </c>
      <c r="G32" s="103">
        <f t="shared" ref="G32:T32" si="17">G31-G33</f>
        <v>5262873</v>
      </c>
      <c r="H32" s="103">
        <f t="shared" si="17"/>
        <v>5372820</v>
      </c>
      <c r="I32" s="103">
        <f t="shared" si="17"/>
        <v>5372820</v>
      </c>
      <c r="J32" s="103">
        <f t="shared" ref="J32:K32" si="18">J31-J33</f>
        <v>5372820</v>
      </c>
      <c r="K32" s="103">
        <f t="shared" si="18"/>
        <v>5372820</v>
      </c>
      <c r="L32" s="103">
        <f t="shared" ref="L32" si="19">L31-L33</f>
        <v>5372820</v>
      </c>
      <c r="M32" s="103">
        <v>5513111</v>
      </c>
      <c r="N32" s="103">
        <f t="shared" ref="N32" si="20">N31-N33</f>
        <v>5513111</v>
      </c>
      <c r="O32" s="347">
        <v>5513111</v>
      </c>
      <c r="P32" s="103">
        <v>5513111</v>
      </c>
      <c r="Q32" s="103">
        <v>5513111</v>
      </c>
      <c r="R32" s="103">
        <f t="shared" si="17"/>
        <v>5626999</v>
      </c>
      <c r="S32" s="103">
        <f t="shared" ref="S32" si="21">S31-S33</f>
        <v>5626999</v>
      </c>
      <c r="T32" s="103">
        <f t="shared" si="17"/>
        <v>5770048</v>
      </c>
      <c r="U32" s="30">
        <f t="shared" si="1"/>
        <v>71343754</v>
      </c>
      <c r="V32" s="25"/>
    </row>
    <row r="33" spans="1:24" ht="13.15" customHeight="1" x14ac:dyDescent="0.25">
      <c r="A33" s="22" t="s">
        <v>64</v>
      </c>
      <c r="B33" s="83" t="s">
        <v>65</v>
      </c>
      <c r="C33" s="237"/>
      <c r="D33" s="85" t="s">
        <v>26</v>
      </c>
      <c r="E33" s="85" t="s">
        <v>61</v>
      </c>
      <c r="F33" s="96">
        <v>5000000</v>
      </c>
      <c r="G33" s="103">
        <v>6578592</v>
      </c>
      <c r="H33" s="96">
        <v>6716026</v>
      </c>
      <c r="I33" s="96">
        <v>6716026</v>
      </c>
      <c r="J33" s="96">
        <v>6716026</v>
      </c>
      <c r="K33" s="96">
        <v>6716026</v>
      </c>
      <c r="L33" s="96">
        <v>6716026</v>
      </c>
      <c r="M33" s="27">
        <v>6891389</v>
      </c>
      <c r="N33" s="96">
        <v>6891389</v>
      </c>
      <c r="O33" s="346">
        <v>6891389</v>
      </c>
      <c r="P33" s="27">
        <v>6891389</v>
      </c>
      <c r="Q33" s="27">
        <v>6891389</v>
      </c>
      <c r="R33" s="27">
        <v>7033749</v>
      </c>
      <c r="S33" s="27">
        <v>7033749</v>
      </c>
      <c r="T33" s="27">
        <v>7212560</v>
      </c>
      <c r="U33" s="30">
        <f t="shared" si="1"/>
        <v>89179699</v>
      </c>
      <c r="V33" s="25"/>
    </row>
    <row r="34" spans="1:24" ht="14.25" customHeight="1" x14ac:dyDescent="0.25">
      <c r="A34" s="17">
        <v>5318</v>
      </c>
      <c r="B34" s="18" t="s">
        <v>66</v>
      </c>
      <c r="C34" s="236"/>
      <c r="D34" s="19" t="s">
        <v>26</v>
      </c>
      <c r="E34" s="19" t="s">
        <v>61</v>
      </c>
      <c r="F34" s="79">
        <v>3000000</v>
      </c>
      <c r="G34" s="28">
        <v>5000000</v>
      </c>
      <c r="H34" s="79">
        <v>5104455</v>
      </c>
      <c r="I34" s="79">
        <v>5104455</v>
      </c>
      <c r="J34" s="79">
        <v>5104455</v>
      </c>
      <c r="K34" s="79">
        <v>5104455</v>
      </c>
      <c r="L34" s="79">
        <v>5104455</v>
      </c>
      <c r="M34" s="20">
        <v>5237739</v>
      </c>
      <c r="N34" s="79">
        <v>5237739</v>
      </c>
      <c r="O34" s="345">
        <v>5237739</v>
      </c>
      <c r="P34" s="20">
        <v>5237739</v>
      </c>
      <c r="Q34" s="20">
        <v>5237739</v>
      </c>
      <c r="R34" s="20">
        <v>5345938</v>
      </c>
      <c r="S34" s="20">
        <v>5345938</v>
      </c>
      <c r="T34" s="20">
        <v>5481842</v>
      </c>
      <c r="U34" s="21">
        <f t="shared" si="1"/>
        <v>67780233</v>
      </c>
      <c r="V34" s="171"/>
    </row>
    <row r="35" spans="1:24" s="201" customFormat="1" ht="14.1" customHeight="1" x14ac:dyDescent="0.25">
      <c r="A35" s="68">
        <v>5334</v>
      </c>
      <c r="B35" s="76" t="s">
        <v>67</v>
      </c>
      <c r="C35" s="242"/>
      <c r="D35" s="253" t="s">
        <v>26</v>
      </c>
      <c r="E35" s="253" t="s">
        <v>68</v>
      </c>
      <c r="F35" s="79"/>
      <c r="G35" s="79">
        <v>131000000</v>
      </c>
      <c r="H35" s="79">
        <v>134930000</v>
      </c>
      <c r="I35" s="79">
        <v>134930000</v>
      </c>
      <c r="J35" s="79">
        <v>134930000</v>
      </c>
      <c r="K35" s="79">
        <v>134930000</v>
      </c>
      <c r="L35" s="79">
        <v>134930000</v>
      </c>
      <c r="M35" s="79">
        <v>138977900</v>
      </c>
      <c r="N35" s="79">
        <v>138977900</v>
      </c>
      <c r="O35" s="345">
        <v>138977900</v>
      </c>
      <c r="P35" s="79">
        <v>138977900</v>
      </c>
      <c r="Q35" s="79">
        <v>138977900</v>
      </c>
      <c r="R35" s="79">
        <v>143147237</v>
      </c>
      <c r="S35" s="79">
        <v>143147237</v>
      </c>
      <c r="T35" s="79">
        <v>147441654</v>
      </c>
      <c r="U35" s="254">
        <f t="shared" si="1"/>
        <v>1799345628</v>
      </c>
      <c r="V35" s="206"/>
      <c r="X35" s="306"/>
    </row>
    <row r="36" spans="1:24" s="201" customFormat="1" ht="14.25" customHeight="1" x14ac:dyDescent="0.25">
      <c r="A36" s="68">
        <v>5335</v>
      </c>
      <c r="B36" s="76" t="s">
        <v>69</v>
      </c>
      <c r="C36" s="242"/>
      <c r="D36" s="253" t="s">
        <v>26</v>
      </c>
      <c r="E36" s="253" t="s">
        <v>61</v>
      </c>
      <c r="F36" s="79">
        <v>4000000</v>
      </c>
      <c r="G36" s="28">
        <v>5262874</v>
      </c>
      <c r="H36" s="79">
        <v>5372820</v>
      </c>
      <c r="I36" s="79">
        <v>5372820</v>
      </c>
      <c r="J36" s="79">
        <v>5372820</v>
      </c>
      <c r="K36" s="79">
        <v>5372820</v>
      </c>
      <c r="L36" s="79">
        <v>5372820</v>
      </c>
      <c r="M36" s="79">
        <v>5513111</v>
      </c>
      <c r="N36" s="79">
        <v>5513111</v>
      </c>
      <c r="O36" s="345">
        <v>5513111</v>
      </c>
      <c r="P36" s="79">
        <v>5513111</v>
      </c>
      <c r="Q36" s="79">
        <v>5513111</v>
      </c>
      <c r="R36" s="79">
        <v>5626999</v>
      </c>
      <c r="S36" s="79">
        <v>5626999</v>
      </c>
      <c r="T36" s="79">
        <v>5770048</v>
      </c>
      <c r="U36" s="254">
        <f t="shared" si="1"/>
        <v>71343755</v>
      </c>
      <c r="V36" s="206"/>
    </row>
    <row r="37" spans="1:24" ht="14.25" customHeight="1" x14ac:dyDescent="0.25">
      <c r="A37" s="17">
        <v>5337</v>
      </c>
      <c r="B37" s="18" t="s">
        <v>70</v>
      </c>
      <c r="C37" s="236"/>
      <c r="D37" s="19"/>
      <c r="E37" s="19"/>
      <c r="F37" s="79">
        <v>2683798369</v>
      </c>
      <c r="G37" s="79">
        <v>3515528226</v>
      </c>
      <c r="H37" s="79">
        <v>3587778037</v>
      </c>
      <c r="I37" s="79">
        <v>3587778037</v>
      </c>
      <c r="J37" s="79">
        <v>3587778037</v>
      </c>
      <c r="K37" s="79">
        <v>3587778037</v>
      </c>
      <c r="L37" s="79">
        <v>3587778037</v>
      </c>
      <c r="M37" s="20">
        <v>3680934484</v>
      </c>
      <c r="N37" s="79">
        <v>3680934484</v>
      </c>
      <c r="O37" s="345">
        <v>3680934484</v>
      </c>
      <c r="P37" s="20">
        <v>3680934484</v>
      </c>
      <c r="Q37" s="20">
        <v>3680934484</v>
      </c>
      <c r="R37" s="20">
        <v>3755675417</v>
      </c>
      <c r="S37" s="20">
        <v>3755675417</v>
      </c>
      <c r="T37" s="20">
        <v>3850496668</v>
      </c>
      <c r="U37" s="21">
        <f t="shared" si="1"/>
        <v>47633160296</v>
      </c>
      <c r="V37" s="171"/>
    </row>
    <row r="38" spans="1:24" ht="14.25" customHeight="1" x14ac:dyDescent="0.25">
      <c r="A38" s="309" t="s">
        <v>29</v>
      </c>
      <c r="B38" s="310" t="s">
        <v>71</v>
      </c>
      <c r="C38" s="311"/>
      <c r="D38" s="312" t="s">
        <v>26</v>
      </c>
      <c r="E38" s="312" t="s">
        <v>31</v>
      </c>
      <c r="F38" s="313">
        <f>F37*0.01</f>
        <v>26837983.690000001</v>
      </c>
      <c r="G38" s="313">
        <v>35155282</v>
      </c>
      <c r="H38" s="313">
        <v>35877780</v>
      </c>
      <c r="I38" s="313">
        <v>35877780</v>
      </c>
      <c r="J38" s="313">
        <v>35877780</v>
      </c>
      <c r="K38" s="313">
        <v>35877780</v>
      </c>
      <c r="L38" s="313">
        <v>35877780</v>
      </c>
      <c r="M38" s="313">
        <v>36809345</v>
      </c>
      <c r="N38" s="313">
        <v>36809345</v>
      </c>
      <c r="O38" s="346">
        <v>36809345</v>
      </c>
      <c r="P38" s="313">
        <v>36809345</v>
      </c>
      <c r="Q38" s="313">
        <v>36809345</v>
      </c>
      <c r="R38" s="313">
        <v>37556754</v>
      </c>
      <c r="S38" s="313">
        <v>37556754</v>
      </c>
      <c r="T38" s="313">
        <v>38504967</v>
      </c>
      <c r="U38" s="313">
        <f t="shared" si="1"/>
        <v>476331602</v>
      </c>
      <c r="V38" s="25"/>
    </row>
    <row r="39" spans="1:24" ht="14.25" customHeight="1" x14ac:dyDescent="0.25">
      <c r="A39" s="22">
        <v>5337</v>
      </c>
      <c r="B39" s="83" t="s">
        <v>72</v>
      </c>
      <c r="C39" s="237"/>
      <c r="D39" s="85" t="s">
        <v>26</v>
      </c>
      <c r="E39" s="85" t="s">
        <v>33</v>
      </c>
      <c r="F39" s="96">
        <v>2656960385</v>
      </c>
      <c r="G39" s="96">
        <f t="shared" ref="G39:T39" si="22">G37-G42-G38</f>
        <v>3180372944</v>
      </c>
      <c r="H39" s="96">
        <f t="shared" si="22"/>
        <v>3251900257</v>
      </c>
      <c r="I39" s="96">
        <f t="shared" si="22"/>
        <v>3251900257</v>
      </c>
      <c r="J39" s="96">
        <f t="shared" ref="J39:K39" si="23">J37-J42-J38</f>
        <v>3251900257</v>
      </c>
      <c r="K39" s="96">
        <f t="shared" si="23"/>
        <v>3251900257</v>
      </c>
      <c r="L39" s="96">
        <f t="shared" ref="L39" si="24">L37-L42-L38</f>
        <v>3251900257</v>
      </c>
      <c r="M39" s="27">
        <v>3344125139</v>
      </c>
      <c r="N39" s="96">
        <f t="shared" ref="N39" si="25">N37-N42-N38</f>
        <v>3344125139</v>
      </c>
      <c r="O39" s="346">
        <v>3344125139</v>
      </c>
      <c r="P39" s="27">
        <v>3344125139</v>
      </c>
      <c r="Q39" s="27">
        <v>3344125139</v>
      </c>
      <c r="R39" s="27">
        <f t="shared" si="22"/>
        <v>3418118663</v>
      </c>
      <c r="S39" s="27">
        <f t="shared" ref="S39" si="26">S37-S42-S38</f>
        <v>3418118663</v>
      </c>
      <c r="T39" s="27">
        <f t="shared" si="22"/>
        <v>3511991701</v>
      </c>
      <c r="U39" s="30">
        <f t="shared" si="1"/>
        <v>43256828694</v>
      </c>
      <c r="V39" s="25"/>
      <c r="W39" s="60">
        <f>SUM(R39,R42)</f>
        <v>3718118663</v>
      </c>
    </row>
    <row r="40" spans="1:24" ht="14.25" customHeight="1" x14ac:dyDescent="0.25">
      <c r="A40" s="29" t="s">
        <v>73</v>
      </c>
      <c r="B40" s="80" t="s">
        <v>74</v>
      </c>
      <c r="C40" s="237"/>
      <c r="D40" s="85"/>
      <c r="E40" s="85"/>
      <c r="F40" s="96">
        <f>F39*0.9715</f>
        <v>2581237014.0275002</v>
      </c>
      <c r="G40" s="96">
        <v>3089732315</v>
      </c>
      <c r="H40" s="96">
        <v>3159221100</v>
      </c>
      <c r="I40" s="96">
        <v>3159221100</v>
      </c>
      <c r="J40" s="96">
        <v>3159221100</v>
      </c>
      <c r="K40" s="96">
        <v>3159221100</v>
      </c>
      <c r="L40" s="96">
        <v>3159221100</v>
      </c>
      <c r="M40" s="27">
        <v>3248817573</v>
      </c>
      <c r="N40" s="96">
        <v>3248817573</v>
      </c>
      <c r="O40" s="346">
        <v>3248817573</v>
      </c>
      <c r="P40" s="27">
        <v>3248817573</v>
      </c>
      <c r="Q40" s="27">
        <v>3248817573</v>
      </c>
      <c r="R40" s="314">
        <v>3320702281</v>
      </c>
      <c r="S40" s="314">
        <v>3320702281</v>
      </c>
      <c r="T40" s="27">
        <v>3411899938</v>
      </c>
      <c r="U40" s="30">
        <f t="shared" si="1"/>
        <v>42024009080</v>
      </c>
      <c r="V40" s="25"/>
    </row>
    <row r="41" spans="1:24" ht="14.25" customHeight="1" x14ac:dyDescent="0.25">
      <c r="A41" s="29" t="s">
        <v>75</v>
      </c>
      <c r="B41" s="80" t="s">
        <v>76</v>
      </c>
      <c r="C41" s="237"/>
      <c r="D41" s="85"/>
      <c r="E41" s="85"/>
      <c r="F41" s="96">
        <f>F39*0.0285</f>
        <v>75723370.972499996</v>
      </c>
      <c r="G41" s="96">
        <v>90640629</v>
      </c>
      <c r="H41" s="96">
        <v>92679157</v>
      </c>
      <c r="I41" s="96">
        <v>92679157</v>
      </c>
      <c r="J41" s="96">
        <v>92679157</v>
      </c>
      <c r="K41" s="96">
        <v>92679157</v>
      </c>
      <c r="L41" s="96">
        <v>92679157</v>
      </c>
      <c r="M41" s="27">
        <v>95307566</v>
      </c>
      <c r="N41" s="96">
        <v>95307566</v>
      </c>
      <c r="O41" s="346">
        <v>95307566</v>
      </c>
      <c r="P41" s="27">
        <v>95307566</v>
      </c>
      <c r="Q41" s="27">
        <v>95307566</v>
      </c>
      <c r="R41" s="314">
        <v>97416382</v>
      </c>
      <c r="S41" s="314">
        <v>97416382</v>
      </c>
      <c r="T41" s="27">
        <v>100091763</v>
      </c>
      <c r="U41" s="30">
        <f t="shared" si="1"/>
        <v>1232819614</v>
      </c>
      <c r="V41" s="25"/>
    </row>
    <row r="42" spans="1:24" ht="14.25" customHeight="1" x14ac:dyDescent="0.25">
      <c r="A42" s="22" t="s">
        <v>77</v>
      </c>
      <c r="B42" s="83" t="s">
        <v>78</v>
      </c>
      <c r="C42" s="237"/>
      <c r="D42" s="85" t="s">
        <v>26</v>
      </c>
      <c r="E42" s="85" t="s">
        <v>27</v>
      </c>
      <c r="F42" s="96">
        <v>0</v>
      </c>
      <c r="G42" s="96">
        <v>300000000</v>
      </c>
      <c r="H42" s="96">
        <v>300000000</v>
      </c>
      <c r="I42" s="96">
        <v>300000000</v>
      </c>
      <c r="J42" s="96">
        <v>300000000</v>
      </c>
      <c r="K42" s="96">
        <v>300000000</v>
      </c>
      <c r="L42" s="96">
        <v>300000000</v>
      </c>
      <c r="M42" s="27">
        <v>300000000</v>
      </c>
      <c r="N42" s="96">
        <v>300000000</v>
      </c>
      <c r="O42" s="346">
        <v>300000000</v>
      </c>
      <c r="P42" s="27">
        <v>300000000</v>
      </c>
      <c r="Q42" s="27">
        <v>300000000</v>
      </c>
      <c r="R42" s="27">
        <v>300000000</v>
      </c>
      <c r="S42" s="27">
        <v>300000000</v>
      </c>
      <c r="T42" s="27">
        <v>300000000</v>
      </c>
      <c r="U42" s="30">
        <f t="shared" si="1"/>
        <v>3900000000</v>
      </c>
      <c r="V42" s="25"/>
    </row>
    <row r="43" spans="1:24" ht="14.25" customHeight="1" x14ac:dyDescent="0.25">
      <c r="A43" s="17">
        <v>5339</v>
      </c>
      <c r="B43" s="18" t="s">
        <v>79</v>
      </c>
      <c r="C43" s="236"/>
      <c r="D43" s="19"/>
      <c r="E43" s="19"/>
      <c r="F43" s="79">
        <v>808653915</v>
      </c>
      <c r="G43" s="182">
        <v>1051250090</v>
      </c>
      <c r="H43" s="182">
        <v>1073211810</v>
      </c>
      <c r="I43" s="182">
        <v>1073211810</v>
      </c>
      <c r="J43" s="182">
        <v>1073211810</v>
      </c>
      <c r="K43" s="182">
        <v>1073211810</v>
      </c>
      <c r="L43" s="182">
        <v>1073211810</v>
      </c>
      <c r="M43" s="31">
        <v>1101234651</v>
      </c>
      <c r="N43" s="182">
        <v>1101234651</v>
      </c>
      <c r="O43" s="348">
        <v>1101234651</v>
      </c>
      <c r="P43" s="31">
        <v>1101234651</v>
      </c>
      <c r="Q43" s="31">
        <v>1101234651</v>
      </c>
      <c r="R43" s="31">
        <v>1123983529</v>
      </c>
      <c r="S43" s="31">
        <v>1123983529</v>
      </c>
      <c r="T43" s="31">
        <v>1152557380</v>
      </c>
      <c r="U43" s="21">
        <f t="shared" si="1"/>
        <v>14250795023</v>
      </c>
      <c r="V43" s="25"/>
    </row>
    <row r="44" spans="1:24" ht="14.25" customHeight="1" x14ac:dyDescent="0.25">
      <c r="A44" s="309" t="s">
        <v>29</v>
      </c>
      <c r="B44" s="310" t="s">
        <v>36</v>
      </c>
      <c r="C44" s="311"/>
      <c r="D44" s="312" t="s">
        <v>26</v>
      </c>
      <c r="E44" s="312" t="s">
        <v>31</v>
      </c>
      <c r="F44" s="313">
        <f>F43*0.75%</f>
        <v>6064904.3624999998</v>
      </c>
      <c r="G44" s="313">
        <v>7884376</v>
      </c>
      <c r="H44" s="313">
        <v>8049089</v>
      </c>
      <c r="I44" s="313">
        <v>8049089</v>
      </c>
      <c r="J44" s="313">
        <v>8049089</v>
      </c>
      <c r="K44" s="313">
        <v>8049089</v>
      </c>
      <c r="L44" s="313">
        <v>8049089</v>
      </c>
      <c r="M44" s="313">
        <v>8259260</v>
      </c>
      <c r="N44" s="313">
        <v>8259260</v>
      </c>
      <c r="O44" s="346">
        <v>8259260</v>
      </c>
      <c r="P44" s="313">
        <v>8259260</v>
      </c>
      <c r="Q44" s="313">
        <v>8259260</v>
      </c>
      <c r="R44" s="313">
        <v>8429876</v>
      </c>
      <c r="S44" s="313">
        <v>8429876</v>
      </c>
      <c r="T44" s="313">
        <v>8644180</v>
      </c>
      <c r="U44" s="313">
        <f t="shared" si="1"/>
        <v>106880964</v>
      </c>
      <c r="V44" s="25"/>
    </row>
    <row r="45" spans="1:24" ht="14.25" customHeight="1" x14ac:dyDescent="0.25">
      <c r="A45" s="22" t="s">
        <v>80</v>
      </c>
      <c r="B45" s="83" t="s">
        <v>81</v>
      </c>
      <c r="C45" s="237"/>
      <c r="D45" s="85" t="s">
        <v>26</v>
      </c>
      <c r="E45" s="85" t="s">
        <v>33</v>
      </c>
      <c r="F45" s="96">
        <v>461125163.035276</v>
      </c>
      <c r="G45" s="96">
        <v>599462712</v>
      </c>
      <c r="H45" s="96">
        <v>611986119</v>
      </c>
      <c r="I45" s="96">
        <v>611986119</v>
      </c>
      <c r="J45" s="96">
        <v>611986119</v>
      </c>
      <c r="K45" s="96">
        <v>611986119</v>
      </c>
      <c r="L45" s="96">
        <v>611986119</v>
      </c>
      <c r="M45" s="27">
        <v>627965806</v>
      </c>
      <c r="N45" s="96">
        <v>627965806</v>
      </c>
      <c r="O45" s="346">
        <v>627965806</v>
      </c>
      <c r="P45" s="27">
        <v>627965806</v>
      </c>
      <c r="Q45" s="27">
        <v>627965806</v>
      </c>
      <c r="R45" s="27">
        <v>640938080</v>
      </c>
      <c r="S45" s="27">
        <v>640938080</v>
      </c>
      <c r="T45" s="27">
        <v>657231976</v>
      </c>
      <c r="U45" s="30">
        <f t="shared" si="1"/>
        <v>8126344354</v>
      </c>
      <c r="V45" s="25"/>
    </row>
    <row r="46" spans="1:24" s="201" customFormat="1" ht="14.25" customHeight="1" x14ac:dyDescent="0.25">
      <c r="A46" s="304" t="s">
        <v>82</v>
      </c>
      <c r="B46" s="66" t="s">
        <v>83</v>
      </c>
      <c r="C46" s="243"/>
      <c r="D46" s="69" t="s">
        <v>26</v>
      </c>
      <c r="E46" s="69" t="s">
        <v>27</v>
      </c>
      <c r="F46" s="96">
        <v>286463847</v>
      </c>
      <c r="G46" s="96">
        <v>372341813</v>
      </c>
      <c r="H46" s="96">
        <v>380120424</v>
      </c>
      <c r="I46" s="96">
        <v>380120424</v>
      </c>
      <c r="J46" s="96">
        <v>380120424</v>
      </c>
      <c r="K46" s="96">
        <v>380120424</v>
      </c>
      <c r="L46" s="96">
        <v>380120424</v>
      </c>
      <c r="M46" s="96">
        <v>390045823</v>
      </c>
      <c r="N46" s="96">
        <v>390045823</v>
      </c>
      <c r="O46" s="346">
        <v>390045823</v>
      </c>
      <c r="P46" s="96">
        <v>390045823</v>
      </c>
      <c r="Q46" s="96">
        <v>390045823</v>
      </c>
      <c r="R46" s="96">
        <v>398103239</v>
      </c>
      <c r="S46" s="96">
        <v>398103239</v>
      </c>
      <c r="T46" s="96">
        <v>408223797</v>
      </c>
      <c r="U46" s="305">
        <f t="shared" si="1"/>
        <v>5047482899</v>
      </c>
      <c r="V46" s="205"/>
    </row>
    <row r="47" spans="1:24" s="276" customFormat="1" ht="14.25" customHeight="1" x14ac:dyDescent="0.25">
      <c r="A47" s="321" t="s">
        <v>84</v>
      </c>
      <c r="B47" s="322" t="s">
        <v>85</v>
      </c>
      <c r="C47" s="323"/>
      <c r="D47" s="324" t="s">
        <v>26</v>
      </c>
      <c r="E47" s="324" t="s">
        <v>27</v>
      </c>
      <c r="F47" s="255">
        <v>55000000</v>
      </c>
      <c r="G47" s="255">
        <v>71561189</v>
      </c>
      <c r="H47" s="255">
        <v>73056178</v>
      </c>
      <c r="I47" s="255">
        <v>73056178</v>
      </c>
      <c r="J47" s="255">
        <v>73056178</v>
      </c>
      <c r="K47" s="255">
        <v>73056178</v>
      </c>
      <c r="L47" s="255">
        <v>73056178</v>
      </c>
      <c r="M47" s="255">
        <v>74963762</v>
      </c>
      <c r="N47" s="255">
        <v>74963762</v>
      </c>
      <c r="O47" s="346">
        <v>74963762</v>
      </c>
      <c r="P47" s="255">
        <v>74963762</v>
      </c>
      <c r="Q47" s="255">
        <v>74963762</v>
      </c>
      <c r="R47" s="255">
        <v>76512334</v>
      </c>
      <c r="S47" s="255">
        <v>76512334</v>
      </c>
      <c r="T47" s="255">
        <v>78457427</v>
      </c>
      <c r="U47" s="325">
        <f t="shared" si="1"/>
        <v>970086806</v>
      </c>
      <c r="V47" s="326"/>
      <c r="W47" s="327">
        <f>R47-O47</f>
        <v>1548572</v>
      </c>
    </row>
    <row r="48" spans="1:24" ht="14.25" customHeight="1" x14ac:dyDescent="0.25">
      <c r="A48" s="17">
        <v>5340</v>
      </c>
      <c r="B48" s="18" t="s">
        <v>86</v>
      </c>
      <c r="C48" s="236"/>
      <c r="D48" s="19"/>
      <c r="E48" s="19"/>
      <c r="F48" s="79">
        <v>570032917</v>
      </c>
      <c r="G48" s="79">
        <v>741042792</v>
      </c>
      <c r="H48" s="79">
        <v>756523956</v>
      </c>
      <c r="I48" s="79">
        <v>756523956</v>
      </c>
      <c r="J48" s="79">
        <v>756523956</v>
      </c>
      <c r="K48" s="79">
        <v>756523956</v>
      </c>
      <c r="L48" s="79">
        <v>756523956</v>
      </c>
      <c r="M48" s="20">
        <v>776277698</v>
      </c>
      <c r="N48" s="79">
        <v>776277698</v>
      </c>
      <c r="O48" s="345">
        <v>776277698</v>
      </c>
      <c r="P48" s="20">
        <v>776277698</v>
      </c>
      <c r="Q48" s="20">
        <v>776277698</v>
      </c>
      <c r="R48" s="20">
        <v>792313742</v>
      </c>
      <c r="S48" s="20">
        <v>792313742</v>
      </c>
      <c r="T48" s="20">
        <v>812455901</v>
      </c>
      <c r="U48" s="21">
        <f t="shared" si="1"/>
        <v>10045610491</v>
      </c>
      <c r="V48" s="25"/>
    </row>
    <row r="49" spans="1:24" ht="14.25" customHeight="1" x14ac:dyDescent="0.25">
      <c r="A49" s="22" t="s">
        <v>87</v>
      </c>
      <c r="B49" s="83" t="s">
        <v>88</v>
      </c>
      <c r="C49" s="237"/>
      <c r="D49" s="85" t="s">
        <v>26</v>
      </c>
      <c r="E49" s="85" t="s">
        <v>33</v>
      </c>
      <c r="F49" s="73">
        <v>300668843</v>
      </c>
      <c r="G49" s="96">
        <v>392752680</v>
      </c>
      <c r="H49" s="96">
        <v>400957696</v>
      </c>
      <c r="I49" s="96">
        <v>400957696</v>
      </c>
      <c r="J49" s="96">
        <v>400957696</v>
      </c>
      <c r="K49" s="96">
        <v>400957696</v>
      </c>
      <c r="L49" s="96">
        <v>400957696</v>
      </c>
      <c r="M49" s="27">
        <v>411427180</v>
      </c>
      <c r="N49" s="96">
        <v>411427180</v>
      </c>
      <c r="O49" s="346">
        <v>411427180</v>
      </c>
      <c r="P49" s="27">
        <v>411427180</v>
      </c>
      <c r="Q49" s="27">
        <v>411427180</v>
      </c>
      <c r="R49" s="27">
        <v>419926283</v>
      </c>
      <c r="S49" s="27">
        <v>419926283</v>
      </c>
      <c r="T49" s="27">
        <v>430601628</v>
      </c>
      <c r="U49" s="30">
        <f t="shared" si="1"/>
        <v>5324173558</v>
      </c>
      <c r="V49" s="25"/>
      <c r="W49" s="60">
        <f>SUM(R45:R47)</f>
        <v>1115553653</v>
      </c>
    </row>
    <row r="50" spans="1:24" ht="14.25" customHeight="1" x14ac:dyDescent="0.25">
      <c r="A50" s="22" t="s">
        <v>89</v>
      </c>
      <c r="B50" s="83" t="s">
        <v>90</v>
      </c>
      <c r="C50" s="237"/>
      <c r="D50" s="85" t="s">
        <v>26</v>
      </c>
      <c r="E50" s="85" t="s">
        <v>33</v>
      </c>
      <c r="F50" s="73">
        <v>269364074</v>
      </c>
      <c r="G50" s="96">
        <v>348290112</v>
      </c>
      <c r="H50" s="96">
        <v>355566259</v>
      </c>
      <c r="I50" s="96">
        <v>355566259</v>
      </c>
      <c r="J50" s="96">
        <v>355566259</v>
      </c>
      <c r="K50" s="96">
        <v>355566259</v>
      </c>
      <c r="L50" s="96">
        <v>355566259</v>
      </c>
      <c r="M50" s="27">
        <v>364850518</v>
      </c>
      <c r="N50" s="96">
        <v>364850518</v>
      </c>
      <c r="O50" s="346">
        <v>364850518</v>
      </c>
      <c r="P50" s="27">
        <v>364850518</v>
      </c>
      <c r="Q50" s="27">
        <v>364850518</v>
      </c>
      <c r="R50" s="27">
        <v>372387459</v>
      </c>
      <c r="S50" s="27">
        <v>372387459</v>
      </c>
      <c r="T50" s="27">
        <v>381854274</v>
      </c>
      <c r="U50" s="30">
        <f t="shared" si="1"/>
        <v>4721436930</v>
      </c>
      <c r="V50" s="25"/>
      <c r="X50" s="60"/>
    </row>
    <row r="51" spans="1:24" ht="14.25" customHeight="1" x14ac:dyDescent="0.25">
      <c r="A51" s="32"/>
      <c r="B51" s="33"/>
      <c r="C51" s="238"/>
      <c r="D51" s="34"/>
      <c r="E51" s="34"/>
      <c r="F51" s="183"/>
      <c r="G51" s="184"/>
      <c r="H51" s="184"/>
      <c r="I51" s="184"/>
      <c r="J51" s="184"/>
      <c r="K51" s="184"/>
      <c r="L51" s="184"/>
      <c r="M51" s="35"/>
      <c r="N51" s="184"/>
      <c r="O51" s="349"/>
      <c r="P51" s="184"/>
      <c r="Q51" s="184"/>
      <c r="R51" s="35"/>
      <c r="S51" s="35"/>
      <c r="T51" s="35"/>
      <c r="U51" s="36"/>
      <c r="V51" s="25"/>
      <c r="W51" s="60"/>
    </row>
    <row r="52" spans="1:24" s="276" customFormat="1" ht="30.6" customHeight="1" thickBot="1" x14ac:dyDescent="0.3">
      <c r="A52" s="473" t="s">
        <v>91</v>
      </c>
      <c r="B52" s="474"/>
      <c r="C52" s="368"/>
      <c r="D52" s="328"/>
      <c r="E52" s="328"/>
      <c r="F52" s="271">
        <f>F53+F57+F61+F63+F65</f>
        <v>2808772000</v>
      </c>
      <c r="G52" s="271">
        <f>G53+G57+G61+G65</f>
        <v>2909763267</v>
      </c>
      <c r="H52" s="271">
        <f>H53+H57+H92+H94</f>
        <v>3400000000</v>
      </c>
      <c r="I52" s="271">
        <f>I53+I57+I61+I65+I90</f>
        <v>3238000000</v>
      </c>
      <c r="J52" s="271">
        <f>J53+J57+J61+J65+J90+J96</f>
        <v>3816428324</v>
      </c>
      <c r="K52" s="271">
        <f>K53+K57+K61+K65+K90+K96</f>
        <v>3195562000</v>
      </c>
      <c r="L52" s="271">
        <f>L53+L57+L61+L65+L90+L96</f>
        <v>3334459324</v>
      </c>
      <c r="M52" s="271">
        <f>M53+M57+M61+M65+M90+M96+M92+M94</f>
        <v>3400000000</v>
      </c>
      <c r="N52" s="271">
        <f>N53+N57+N92+N94+N61+N65+N90</f>
        <v>3313000000</v>
      </c>
      <c r="O52" s="350">
        <f>O53+O57+O61+O90</f>
        <v>3038000000</v>
      </c>
      <c r="P52" s="271">
        <f>P53+P57+P61+P90+P65</f>
        <v>681032124</v>
      </c>
      <c r="Q52" s="271">
        <f>Q53+Q57+Q61+Q90</f>
        <v>2607500000</v>
      </c>
      <c r="R52" s="271">
        <f>R53+R57+R92+R94</f>
        <v>3400000000</v>
      </c>
      <c r="S52" s="271">
        <f>S53+S57+S92+S94</f>
        <v>2515525000</v>
      </c>
      <c r="T52" s="271">
        <f>T53+T57+T92+T94</f>
        <v>3400000000</v>
      </c>
      <c r="U52" s="329">
        <f>SUM(G52:T52)-H52</f>
        <v>38849270039</v>
      </c>
      <c r="V52" s="326"/>
    </row>
    <row r="53" spans="1:24" ht="14.25" customHeight="1" x14ac:dyDescent="0.25">
      <c r="A53" s="113">
        <v>5309</v>
      </c>
      <c r="B53" s="114" t="s">
        <v>92</v>
      </c>
      <c r="C53" s="239" t="s">
        <v>93</v>
      </c>
      <c r="D53" s="115"/>
      <c r="E53" s="115"/>
      <c r="F53" s="186">
        <v>2014000000</v>
      </c>
      <c r="G53" s="186">
        <v>2248000000</v>
      </c>
      <c r="H53" s="186">
        <v>3000000000</v>
      </c>
      <c r="I53" s="186">
        <v>2850000000</v>
      </c>
      <c r="J53" s="186">
        <v>2412000000</v>
      </c>
      <c r="K53" s="186">
        <v>2510931000</v>
      </c>
      <c r="L53" s="186">
        <v>2210000000</v>
      </c>
      <c r="M53" s="116">
        <v>3000000000</v>
      </c>
      <c r="N53" s="186">
        <v>2916000000</v>
      </c>
      <c r="O53" s="351">
        <v>2850000000</v>
      </c>
      <c r="P53" s="186">
        <f>SUM(P54:P55)</f>
        <v>392204000</v>
      </c>
      <c r="Q53" s="186">
        <v>2450000000</v>
      </c>
      <c r="R53" s="116">
        <v>3000000000</v>
      </c>
      <c r="S53" s="116">
        <v>2365525000</v>
      </c>
      <c r="T53" s="116">
        <v>3000000000</v>
      </c>
      <c r="U53" s="117">
        <f>SUM(G53:T53)-H53</f>
        <v>32204660000</v>
      </c>
      <c r="V53" s="25"/>
      <c r="W53" s="60"/>
    </row>
    <row r="54" spans="1:24" ht="14.25" customHeight="1" x14ac:dyDescent="0.25">
      <c r="A54" s="309" t="s">
        <v>29</v>
      </c>
      <c r="B54" s="310" t="s">
        <v>94</v>
      </c>
      <c r="C54" s="311"/>
      <c r="D54" s="312" t="s">
        <v>95</v>
      </c>
      <c r="E54" s="312" t="s">
        <v>31</v>
      </c>
      <c r="F54" s="313">
        <v>20000000</v>
      </c>
      <c r="G54" s="313">
        <f t="shared" ref="G54:T54" si="27">G53*0.01</f>
        <v>22480000</v>
      </c>
      <c r="H54" s="313">
        <f t="shared" si="27"/>
        <v>30000000</v>
      </c>
      <c r="I54" s="313">
        <f t="shared" si="27"/>
        <v>28500000</v>
      </c>
      <c r="J54" s="313">
        <f t="shared" ref="J54:K54" si="28">J53*0.01</f>
        <v>24120000</v>
      </c>
      <c r="K54" s="313">
        <f t="shared" si="28"/>
        <v>25109310</v>
      </c>
      <c r="L54" s="313">
        <f t="shared" ref="L54:M54" si="29">L53*0.01</f>
        <v>22100000</v>
      </c>
      <c r="M54" s="313">
        <f t="shared" si="29"/>
        <v>30000000</v>
      </c>
      <c r="N54" s="313">
        <f t="shared" ref="N54:R54" si="30">N53*0.01</f>
        <v>29160000</v>
      </c>
      <c r="O54" s="346">
        <f t="shared" si="30"/>
        <v>28500000</v>
      </c>
      <c r="P54" s="313">
        <v>388281960</v>
      </c>
      <c r="Q54" s="313"/>
      <c r="R54" s="313">
        <f t="shared" si="30"/>
        <v>30000000</v>
      </c>
      <c r="S54" s="313">
        <f t="shared" ref="S54" si="31">S53*0.01</f>
        <v>23655250</v>
      </c>
      <c r="T54" s="313">
        <f t="shared" si="27"/>
        <v>30000000</v>
      </c>
      <c r="U54" s="313">
        <f>SUM(G54:T54)-H54</f>
        <v>681906520</v>
      </c>
      <c r="V54" s="25"/>
    </row>
    <row r="55" spans="1:24" ht="14.25" customHeight="1" x14ac:dyDescent="0.25">
      <c r="A55" s="17"/>
      <c r="B55" s="83" t="s">
        <v>96</v>
      </c>
      <c r="C55" s="237"/>
      <c r="D55" s="89" t="s">
        <v>95</v>
      </c>
      <c r="E55" s="85" t="s">
        <v>27</v>
      </c>
      <c r="F55" s="96">
        <f t="shared" ref="F55:T55" si="32">F53-F54</f>
        <v>1994000000</v>
      </c>
      <c r="G55" s="96">
        <f t="shared" si="32"/>
        <v>2225520000</v>
      </c>
      <c r="H55" s="96">
        <f t="shared" si="32"/>
        <v>2970000000</v>
      </c>
      <c r="I55" s="96">
        <f t="shared" si="32"/>
        <v>2821500000</v>
      </c>
      <c r="J55" s="96">
        <f t="shared" ref="J55:K55" si="33">J53-J54</f>
        <v>2387880000</v>
      </c>
      <c r="K55" s="96">
        <f t="shared" si="33"/>
        <v>2485821690</v>
      </c>
      <c r="L55" s="96">
        <f t="shared" ref="L55:M55" si="34">L53-L54</f>
        <v>2187900000</v>
      </c>
      <c r="M55" s="96">
        <f t="shared" si="34"/>
        <v>2970000000</v>
      </c>
      <c r="N55" s="96">
        <f t="shared" ref="N55:R55" si="35">N53-N54</f>
        <v>2886840000</v>
      </c>
      <c r="O55" s="346">
        <f t="shared" si="35"/>
        <v>2821500000</v>
      </c>
      <c r="P55" s="96">
        <v>3922040</v>
      </c>
      <c r="Q55" s="255"/>
      <c r="R55" s="96">
        <f t="shared" si="35"/>
        <v>2970000000</v>
      </c>
      <c r="S55" s="96">
        <f t="shared" ref="S55" si="36">S53-S54</f>
        <v>2341869750</v>
      </c>
      <c r="T55" s="27">
        <f t="shared" si="32"/>
        <v>2970000000</v>
      </c>
      <c r="U55" s="30">
        <f>SUM(G55:T55)-H54</f>
        <v>32012753480</v>
      </c>
      <c r="V55" s="25"/>
    </row>
    <row r="56" spans="1:24" ht="14.25" customHeight="1" thickBot="1" x14ac:dyDescent="0.3">
      <c r="A56" s="17"/>
      <c r="B56" s="83"/>
      <c r="C56" s="237"/>
      <c r="D56" s="89"/>
      <c r="E56" s="85"/>
      <c r="F56" s="96"/>
      <c r="G56" s="96"/>
      <c r="H56" s="96"/>
      <c r="I56" s="96"/>
      <c r="J56" s="96"/>
      <c r="K56" s="96"/>
      <c r="L56" s="96"/>
      <c r="M56" s="27"/>
      <c r="N56" s="96"/>
      <c r="O56" s="346"/>
      <c r="P56" s="96"/>
      <c r="Q56" s="96"/>
      <c r="R56" s="27"/>
      <c r="S56" s="27"/>
      <c r="T56" s="27"/>
      <c r="U56" s="30"/>
      <c r="V56" s="25"/>
    </row>
    <row r="57" spans="1:24" ht="14.25" customHeight="1" x14ac:dyDescent="0.25">
      <c r="A57" s="17" t="s">
        <v>97</v>
      </c>
      <c r="B57" s="18" t="s">
        <v>98</v>
      </c>
      <c r="C57" s="239" t="s">
        <v>99</v>
      </c>
      <c r="D57" s="42"/>
      <c r="E57" s="43"/>
      <c r="F57" s="79">
        <v>150000000</v>
      </c>
      <c r="G57" s="79">
        <v>150000000</v>
      </c>
      <c r="H57" s="79">
        <v>150000000</v>
      </c>
      <c r="I57" s="79">
        <v>150000000</v>
      </c>
      <c r="J57" s="79">
        <v>150000000</v>
      </c>
      <c r="K57" s="79">
        <v>150000000</v>
      </c>
      <c r="L57" s="79">
        <v>150000000</v>
      </c>
      <c r="M57" s="20">
        <v>150000000</v>
      </c>
      <c r="N57" s="79">
        <v>150000000</v>
      </c>
      <c r="O57" s="345">
        <v>150000000</v>
      </c>
      <c r="P57" s="20">
        <f>SUM(P58:P59)</f>
        <v>150000000</v>
      </c>
      <c r="Q57" s="20">
        <f>SUM(Q58:Q59)</f>
        <v>150000000</v>
      </c>
      <c r="R57" s="20">
        <v>150000000</v>
      </c>
      <c r="S57" s="20">
        <v>150000000</v>
      </c>
      <c r="T57" s="20">
        <v>150000000</v>
      </c>
      <c r="U57" s="21">
        <f>SUM(G57:T57)-H57</f>
        <v>1950000000</v>
      </c>
      <c r="V57" s="171"/>
    </row>
    <row r="58" spans="1:24" ht="14.25" customHeight="1" x14ac:dyDescent="0.25">
      <c r="A58" s="309"/>
      <c r="B58" s="310" t="s">
        <v>94</v>
      </c>
      <c r="C58" s="311"/>
      <c r="D58" s="312" t="s">
        <v>95</v>
      </c>
      <c r="E58" s="312" t="s">
        <v>31</v>
      </c>
      <c r="F58" s="313">
        <v>1500000</v>
      </c>
      <c r="G58" s="313">
        <f t="shared" ref="G58:T58" si="37">G57*0.01</f>
        <v>1500000</v>
      </c>
      <c r="H58" s="313">
        <f t="shared" si="37"/>
        <v>1500000</v>
      </c>
      <c r="I58" s="313">
        <f t="shared" si="37"/>
        <v>1500000</v>
      </c>
      <c r="J58" s="313">
        <f t="shared" ref="J58:K58" si="38">J57*0.01</f>
        <v>1500000</v>
      </c>
      <c r="K58" s="313">
        <f t="shared" si="38"/>
        <v>1500000</v>
      </c>
      <c r="L58" s="313">
        <f t="shared" ref="L58:M58" si="39">L57*0.01</f>
        <v>1500000</v>
      </c>
      <c r="M58" s="313">
        <f t="shared" si="39"/>
        <v>1500000</v>
      </c>
      <c r="N58" s="313">
        <f t="shared" ref="N58:O58" si="40">N57*0.01</f>
        <v>1500000</v>
      </c>
      <c r="O58" s="346">
        <f t="shared" si="40"/>
        <v>1500000</v>
      </c>
      <c r="P58" s="313">
        <v>1500000</v>
      </c>
      <c r="Q58" s="313">
        <v>1500000</v>
      </c>
      <c r="R58" s="313">
        <f t="shared" si="37"/>
        <v>1500000</v>
      </c>
      <c r="S58" s="313">
        <f t="shared" ref="S58" si="41">S57*0.01</f>
        <v>1500000</v>
      </c>
      <c r="T58" s="313">
        <f t="shared" si="37"/>
        <v>1500000</v>
      </c>
      <c r="U58" s="313">
        <f>SUM(G58:T58)</f>
        <v>21000000</v>
      </c>
      <c r="V58" s="25"/>
    </row>
    <row r="59" spans="1:24" ht="14.25" customHeight="1" x14ac:dyDescent="0.25">
      <c r="A59" s="44"/>
      <c r="B59" s="92" t="s">
        <v>100</v>
      </c>
      <c r="C59" s="240"/>
      <c r="D59" s="90" t="s">
        <v>95</v>
      </c>
      <c r="E59" s="91" t="s">
        <v>33</v>
      </c>
      <c r="F59" s="187">
        <f t="shared" ref="F59:T59" si="42">F57-F58</f>
        <v>148500000</v>
      </c>
      <c r="G59" s="96">
        <f t="shared" si="42"/>
        <v>148500000</v>
      </c>
      <c r="H59" s="96">
        <f t="shared" si="42"/>
        <v>148500000</v>
      </c>
      <c r="I59" s="96">
        <f t="shared" si="42"/>
        <v>148500000</v>
      </c>
      <c r="J59" s="96">
        <f t="shared" ref="J59:K59" si="43">J57-J58</f>
        <v>148500000</v>
      </c>
      <c r="K59" s="96">
        <f t="shared" si="43"/>
        <v>148500000</v>
      </c>
      <c r="L59" s="96">
        <f t="shared" ref="L59:M59" si="44">L57-L58</f>
        <v>148500000</v>
      </c>
      <c r="M59" s="96">
        <f t="shared" si="44"/>
        <v>148500000</v>
      </c>
      <c r="N59" s="96">
        <f t="shared" ref="N59:O59" si="45">N57-N58</f>
        <v>148500000</v>
      </c>
      <c r="O59" s="346">
        <f t="shared" si="45"/>
        <v>148500000</v>
      </c>
      <c r="P59" s="96">
        <v>148500000</v>
      </c>
      <c r="Q59" s="96">
        <v>148500000</v>
      </c>
      <c r="R59" s="27">
        <f t="shared" si="42"/>
        <v>148500000</v>
      </c>
      <c r="S59" s="27">
        <f t="shared" ref="S59" si="46">S57-S58</f>
        <v>148500000</v>
      </c>
      <c r="T59" s="27">
        <f t="shared" si="42"/>
        <v>148500000</v>
      </c>
      <c r="U59" s="30">
        <f>SUM(G59:T59)</f>
        <v>2079000000</v>
      </c>
      <c r="V59" s="25"/>
    </row>
    <row r="60" spans="1:24" ht="14.25" customHeight="1" x14ac:dyDescent="0.25">
      <c r="A60" s="44"/>
      <c r="B60" s="92"/>
      <c r="C60" s="240"/>
      <c r="D60" s="90"/>
      <c r="E60" s="91"/>
      <c r="F60" s="187"/>
      <c r="G60" s="188"/>
      <c r="H60" s="96"/>
      <c r="I60" s="96"/>
      <c r="J60" s="96"/>
      <c r="K60" s="96"/>
      <c r="L60" s="96"/>
      <c r="M60" s="27"/>
      <c r="N60" s="96"/>
      <c r="O60" s="346"/>
      <c r="P60" s="96"/>
      <c r="Q60" s="96"/>
      <c r="R60" s="27"/>
      <c r="S60" s="27"/>
      <c r="T60" s="27"/>
      <c r="U60" s="30"/>
      <c r="V60" s="25"/>
    </row>
    <row r="61" spans="1:24" s="276" customFormat="1" ht="14.25" customHeight="1" x14ac:dyDescent="0.25">
      <c r="A61" s="336">
        <v>5314</v>
      </c>
      <c r="B61" s="337" t="s">
        <v>101</v>
      </c>
      <c r="C61" s="338" t="s">
        <v>102</v>
      </c>
      <c r="D61" s="339" t="s">
        <v>95</v>
      </c>
      <c r="E61" s="340" t="s">
        <v>61</v>
      </c>
      <c r="F61" s="256">
        <v>7500000</v>
      </c>
      <c r="G61" s="256">
        <v>7500000</v>
      </c>
      <c r="H61" s="335"/>
      <c r="I61" s="256">
        <v>8000000</v>
      </c>
      <c r="J61" s="256">
        <v>8000000</v>
      </c>
      <c r="K61" s="256">
        <v>7500000</v>
      </c>
      <c r="L61" s="256">
        <v>7500000</v>
      </c>
      <c r="M61" s="335"/>
      <c r="N61" s="256">
        <v>8000000</v>
      </c>
      <c r="O61" s="345">
        <v>8000000</v>
      </c>
      <c r="P61" s="256">
        <v>8000000</v>
      </c>
      <c r="Q61" s="256">
        <v>7500000</v>
      </c>
      <c r="R61" s="335"/>
      <c r="S61" s="335">
        <v>8000000</v>
      </c>
      <c r="T61" s="335"/>
      <c r="U61" s="341">
        <f>G61+I61</f>
        <v>15500000</v>
      </c>
      <c r="V61" s="326"/>
    </row>
    <row r="62" spans="1:24" ht="14.25" customHeight="1" x14ac:dyDescent="0.25">
      <c r="A62" s="44"/>
      <c r="B62" s="74"/>
      <c r="C62" s="241"/>
      <c r="D62" s="45"/>
      <c r="E62" s="75"/>
      <c r="F62" s="189"/>
      <c r="G62" s="190"/>
      <c r="H62" s="23"/>
      <c r="I62" s="23"/>
      <c r="J62" s="252"/>
      <c r="K62" s="252"/>
      <c r="L62" s="252"/>
      <c r="M62" s="23"/>
      <c r="N62" s="252"/>
      <c r="O62" s="352"/>
      <c r="P62" s="252"/>
      <c r="Q62" s="252"/>
      <c r="R62" s="23"/>
      <c r="S62" s="23"/>
      <c r="T62" s="23"/>
      <c r="U62" s="24"/>
      <c r="V62" s="25"/>
    </row>
    <row r="63" spans="1:24" ht="14.25" customHeight="1" x14ac:dyDescent="0.25">
      <c r="A63" s="44">
        <v>5334</v>
      </c>
      <c r="B63" s="74" t="s">
        <v>67</v>
      </c>
      <c r="C63" s="241"/>
      <c r="D63" s="45" t="s">
        <v>95</v>
      </c>
      <c r="E63" s="75" t="s">
        <v>68</v>
      </c>
      <c r="F63" s="189">
        <v>121052000</v>
      </c>
      <c r="G63" s="190"/>
      <c r="H63" s="23"/>
      <c r="I63" s="23"/>
      <c r="J63" s="252"/>
      <c r="K63" s="252"/>
      <c r="L63" s="252"/>
      <c r="M63" s="23"/>
      <c r="N63" s="252"/>
      <c r="O63" s="352"/>
      <c r="P63" s="252"/>
      <c r="Q63" s="252"/>
      <c r="R63" s="23"/>
      <c r="S63" s="23"/>
      <c r="T63" s="23"/>
      <c r="U63" s="24"/>
      <c r="V63" s="25"/>
    </row>
    <row r="64" spans="1:24" ht="14.25" customHeight="1" x14ac:dyDescent="0.25">
      <c r="A64" s="44"/>
      <c r="B64" s="74"/>
      <c r="C64" s="241"/>
      <c r="D64" s="45"/>
      <c r="E64" s="75"/>
      <c r="F64" s="189"/>
      <c r="G64" s="190"/>
      <c r="H64" s="23"/>
      <c r="I64" s="23"/>
      <c r="J64" s="252"/>
      <c r="K64" s="252"/>
      <c r="L64" s="252"/>
      <c r="M64" s="23"/>
      <c r="N64" s="252"/>
      <c r="O64" s="352"/>
      <c r="P64" s="252"/>
      <c r="Q64" s="252"/>
      <c r="R64" s="23"/>
      <c r="S64" s="23"/>
      <c r="T64" s="23"/>
      <c r="U64" s="24"/>
      <c r="V64" s="25"/>
    </row>
    <row r="65" spans="1:24" ht="14.25" customHeight="1" x14ac:dyDescent="0.25">
      <c r="A65" s="68" t="s">
        <v>103</v>
      </c>
      <c r="B65" s="76" t="s">
        <v>104</v>
      </c>
      <c r="C65" s="242" t="s">
        <v>105</v>
      </c>
      <c r="D65" s="77" t="s">
        <v>95</v>
      </c>
      <c r="E65" s="78" t="s">
        <v>61</v>
      </c>
      <c r="F65" s="79">
        <f>F66+F67+F69+F70+F71+F72+F74+F75+F73+F68</f>
        <v>516220000</v>
      </c>
      <c r="G65" s="79">
        <f>G66+G67+G69+G70+G71+G72+G74+G75+G73+G68+G81+G83</f>
        <v>504263267</v>
      </c>
      <c r="H65" s="23"/>
      <c r="I65" s="20">
        <f>I84+I85+I86</f>
        <v>200000000</v>
      </c>
      <c r="J65" s="79">
        <f>J66+J70+J75+J81+J82+J83+J86</f>
        <v>646428324</v>
      </c>
      <c r="K65" s="79">
        <f>K66+K70+K75+K81+K82+K83+K86+K69+K71</f>
        <v>527131000</v>
      </c>
      <c r="L65" s="79">
        <f>L66+L70+L75+L81+L82+L83+L86+L69+L71</f>
        <v>541959324</v>
      </c>
      <c r="M65" s="23"/>
      <c r="N65" s="79">
        <f>N84+N85+N87</f>
        <v>209000000</v>
      </c>
      <c r="O65" s="345">
        <v>0</v>
      </c>
      <c r="P65" s="79">
        <f>P66+P70+P75+P80+P81+P83+P69</f>
        <v>130828124</v>
      </c>
      <c r="Q65" s="79">
        <f>Q66+Q70+Q75+Q80+Q81+Q83+Q69</f>
        <v>263261000</v>
      </c>
      <c r="R65" s="23"/>
      <c r="S65" s="23"/>
      <c r="T65" s="23"/>
      <c r="U65" s="21">
        <f t="shared" ref="U65:U81" si="47">G65+I65</f>
        <v>704263267</v>
      </c>
      <c r="V65" s="25"/>
      <c r="X65" s="232"/>
    </row>
    <row r="66" spans="1:24" ht="14.25" customHeight="1" x14ac:dyDescent="0.25">
      <c r="A66" s="93" t="s">
        <v>39</v>
      </c>
      <c r="B66" s="66" t="s">
        <v>106</v>
      </c>
      <c r="C66" s="243"/>
      <c r="D66" s="94"/>
      <c r="E66" s="95"/>
      <c r="F66" s="275">
        <v>8000000</v>
      </c>
      <c r="G66" s="188">
        <v>6500000</v>
      </c>
      <c r="H66" s="23"/>
      <c r="I66" s="23"/>
      <c r="J66" s="96">
        <v>20000000</v>
      </c>
      <c r="K66" s="96">
        <v>20000000</v>
      </c>
      <c r="L66" s="96">
        <v>15000000</v>
      </c>
      <c r="M66" s="23"/>
      <c r="N66" s="252"/>
      <c r="O66" s="352"/>
      <c r="P66" s="252"/>
      <c r="Q66" s="252">
        <v>20000000</v>
      </c>
      <c r="R66" s="23"/>
      <c r="S66" s="23"/>
      <c r="T66" s="23"/>
      <c r="U66" s="30">
        <f t="shared" si="47"/>
        <v>6500000</v>
      </c>
      <c r="V66" s="25"/>
    </row>
    <row r="67" spans="1:24" ht="14.25" customHeight="1" x14ac:dyDescent="0.25">
      <c r="A67" s="93">
        <v>5311</v>
      </c>
      <c r="B67" s="66" t="s">
        <v>44</v>
      </c>
      <c r="C67" s="243"/>
      <c r="D67" s="95" t="s">
        <v>107</v>
      </c>
      <c r="E67" s="95" t="s">
        <v>33</v>
      </c>
      <c r="F67" s="275">
        <f>40000000-F68</f>
        <v>39800000</v>
      </c>
      <c r="G67" s="188"/>
      <c r="H67" s="23"/>
      <c r="I67" s="23"/>
      <c r="J67" s="96"/>
      <c r="K67" s="96"/>
      <c r="L67" s="96"/>
      <c r="M67" s="23"/>
      <c r="N67" s="252"/>
      <c r="O67" s="352"/>
      <c r="P67" s="252"/>
      <c r="Q67" s="252"/>
      <c r="R67" s="23"/>
      <c r="S67" s="23"/>
      <c r="T67" s="23"/>
      <c r="U67" s="30">
        <f t="shared" si="47"/>
        <v>0</v>
      </c>
      <c r="V67" s="25"/>
    </row>
    <row r="68" spans="1:24" ht="14.25" customHeight="1" x14ac:dyDescent="0.25">
      <c r="A68" s="309"/>
      <c r="B68" s="310" t="s">
        <v>30</v>
      </c>
      <c r="C68" s="311"/>
      <c r="D68" s="312" t="s">
        <v>107</v>
      </c>
      <c r="E68" s="312" t="s">
        <v>31</v>
      </c>
      <c r="F68" s="313">
        <v>200000</v>
      </c>
      <c r="G68" s="313"/>
      <c r="H68" s="313"/>
      <c r="I68" s="313"/>
      <c r="J68" s="313"/>
      <c r="K68" s="313"/>
      <c r="L68" s="313"/>
      <c r="M68" s="313"/>
      <c r="N68" s="313"/>
      <c r="O68" s="346"/>
      <c r="P68" s="313"/>
      <c r="Q68" s="313"/>
      <c r="R68" s="313"/>
      <c r="S68" s="313"/>
      <c r="T68" s="313"/>
      <c r="U68" s="313">
        <f t="shared" si="47"/>
        <v>0</v>
      </c>
      <c r="V68" s="25"/>
    </row>
    <row r="69" spans="1:24" ht="14.25" customHeight="1" x14ac:dyDescent="0.25">
      <c r="A69" s="93">
        <v>5312</v>
      </c>
      <c r="B69" s="66" t="s">
        <v>56</v>
      </c>
      <c r="C69" s="243"/>
      <c r="D69" s="94"/>
      <c r="E69" s="95"/>
      <c r="F69" s="275">
        <v>2000000</v>
      </c>
      <c r="G69" s="188">
        <v>12000000</v>
      </c>
      <c r="H69" s="23"/>
      <c r="I69" s="23"/>
      <c r="J69" s="96"/>
      <c r="K69" s="96">
        <v>12000000</v>
      </c>
      <c r="L69" s="96">
        <v>7000000</v>
      </c>
      <c r="M69" s="23"/>
      <c r="N69" s="252"/>
      <c r="O69" s="352"/>
      <c r="P69" s="252"/>
      <c r="Q69" s="252">
        <v>10000000</v>
      </c>
      <c r="R69" s="23"/>
      <c r="S69" s="23"/>
      <c r="T69" s="23"/>
      <c r="U69" s="30">
        <f t="shared" si="47"/>
        <v>12000000</v>
      </c>
      <c r="V69" s="25"/>
    </row>
    <row r="70" spans="1:24" ht="14.25" customHeight="1" x14ac:dyDescent="0.25">
      <c r="A70" s="93">
        <v>5318</v>
      </c>
      <c r="B70" s="66" t="s">
        <v>108</v>
      </c>
      <c r="C70" s="243"/>
      <c r="D70" s="94"/>
      <c r="E70" s="95"/>
      <c r="F70" s="275">
        <v>2000000</v>
      </c>
      <c r="G70" s="188">
        <v>2000000</v>
      </c>
      <c r="H70" s="23"/>
      <c r="I70" s="23"/>
      <c r="J70" s="96">
        <v>2000000</v>
      </c>
      <c r="K70" s="96">
        <v>2000000</v>
      </c>
      <c r="L70" s="96">
        <v>2000000</v>
      </c>
      <c r="M70" s="23"/>
      <c r="N70" s="252"/>
      <c r="O70" s="352"/>
      <c r="P70" s="252"/>
      <c r="Q70" s="252">
        <v>2000000</v>
      </c>
      <c r="R70" s="23"/>
      <c r="S70" s="23"/>
      <c r="T70" s="23"/>
      <c r="U70" s="30">
        <f t="shared" si="47"/>
        <v>2000000</v>
      </c>
      <c r="V70" s="25"/>
    </row>
    <row r="71" spans="1:24" ht="14.25" customHeight="1" x14ac:dyDescent="0.25">
      <c r="A71" s="93"/>
      <c r="B71" s="66" t="s">
        <v>109</v>
      </c>
      <c r="C71" s="243"/>
      <c r="D71" s="94"/>
      <c r="E71" s="95"/>
      <c r="F71" s="275">
        <v>16220000</v>
      </c>
      <c r="G71" s="188">
        <v>20000000</v>
      </c>
      <c r="H71" s="23"/>
      <c r="I71" s="23"/>
      <c r="J71" s="96"/>
      <c r="K71" s="96">
        <v>20000000</v>
      </c>
      <c r="L71" s="96"/>
      <c r="M71" s="23"/>
      <c r="N71" s="252"/>
      <c r="O71" s="352"/>
      <c r="P71" s="252"/>
      <c r="Q71" s="252"/>
      <c r="R71" s="23"/>
      <c r="S71" s="23"/>
      <c r="T71" s="23"/>
      <c r="U71" s="30">
        <f t="shared" si="47"/>
        <v>20000000</v>
      </c>
      <c r="V71" s="25"/>
    </row>
    <row r="72" spans="1:24" ht="14.25" customHeight="1" x14ac:dyDescent="0.25">
      <c r="A72" s="93">
        <v>5337</v>
      </c>
      <c r="B72" s="66" t="s">
        <v>70</v>
      </c>
      <c r="C72" s="243"/>
      <c r="D72" s="95"/>
      <c r="E72" s="97"/>
      <c r="F72" s="275">
        <f>40000000-F73</f>
        <v>39600000</v>
      </c>
      <c r="G72" s="188"/>
      <c r="H72" s="23"/>
      <c r="I72" s="23"/>
      <c r="J72" s="96"/>
      <c r="K72" s="96"/>
      <c r="L72" s="96"/>
      <c r="M72" s="23"/>
      <c r="N72" s="252"/>
      <c r="O72" s="352"/>
      <c r="P72" s="252"/>
      <c r="Q72" s="252"/>
      <c r="R72" s="23"/>
      <c r="S72" s="23"/>
      <c r="T72" s="23"/>
      <c r="U72" s="30">
        <f t="shared" si="47"/>
        <v>0</v>
      </c>
      <c r="V72" s="25"/>
    </row>
    <row r="73" spans="1:24" ht="14.25" customHeight="1" x14ac:dyDescent="0.25">
      <c r="A73" s="309"/>
      <c r="B73" s="310" t="s">
        <v>94</v>
      </c>
      <c r="C73" s="311"/>
      <c r="D73" s="312" t="s">
        <v>107</v>
      </c>
      <c r="E73" s="312" t="s">
        <v>110</v>
      </c>
      <c r="F73" s="313">
        <v>400000</v>
      </c>
      <c r="G73" s="313"/>
      <c r="H73" s="313"/>
      <c r="I73" s="313"/>
      <c r="J73" s="313"/>
      <c r="K73" s="313"/>
      <c r="L73" s="313"/>
      <c r="M73" s="313"/>
      <c r="N73" s="313"/>
      <c r="O73" s="346"/>
      <c r="P73" s="313"/>
      <c r="Q73" s="313"/>
      <c r="R73" s="313"/>
      <c r="S73" s="313"/>
      <c r="T73" s="313"/>
      <c r="U73" s="313">
        <f t="shared" si="47"/>
        <v>0</v>
      </c>
      <c r="V73" s="25"/>
    </row>
    <row r="74" spans="1:24" ht="14.25" customHeight="1" x14ac:dyDescent="0.25">
      <c r="A74" s="93">
        <v>5340</v>
      </c>
      <c r="B74" s="66" t="s">
        <v>90</v>
      </c>
      <c r="C74" s="243"/>
      <c r="D74" s="94"/>
      <c r="E74" s="95"/>
      <c r="F74" s="275">
        <v>40000000</v>
      </c>
      <c r="G74" s="188"/>
      <c r="H74" s="23"/>
      <c r="I74" s="23"/>
      <c r="J74" s="96"/>
      <c r="K74" s="96"/>
      <c r="L74" s="96"/>
      <c r="M74" s="23"/>
      <c r="N74" s="252"/>
      <c r="O74" s="352"/>
      <c r="P74" s="252"/>
      <c r="Q74" s="252"/>
      <c r="R74" s="23"/>
      <c r="S74" s="23"/>
      <c r="T74" s="23"/>
      <c r="U74" s="30">
        <f t="shared" si="47"/>
        <v>0</v>
      </c>
      <c r="V74" s="25"/>
    </row>
    <row r="75" spans="1:24" ht="14.25" customHeight="1" x14ac:dyDescent="0.25">
      <c r="A75" s="93">
        <v>5339</v>
      </c>
      <c r="B75" s="66" t="s">
        <v>79</v>
      </c>
      <c r="C75" s="243"/>
      <c r="D75" s="94"/>
      <c r="E75" s="95"/>
      <c r="F75" s="275">
        <v>368000000</v>
      </c>
      <c r="G75" s="188">
        <v>250000000</v>
      </c>
      <c r="H75" s="23"/>
      <c r="I75" s="23"/>
      <c r="J75" s="96">
        <v>275000000</v>
      </c>
      <c r="K75" s="96">
        <v>355000000</v>
      </c>
      <c r="L75" s="96">
        <f>90000000+50000000</f>
        <v>140000000</v>
      </c>
      <c r="M75" s="23"/>
      <c r="N75" s="252"/>
      <c r="O75" s="352"/>
      <c r="P75" s="252"/>
      <c r="Q75" s="252">
        <v>80000000</v>
      </c>
      <c r="R75" s="23"/>
      <c r="S75" s="23"/>
      <c r="T75" s="23"/>
      <c r="U75" s="30">
        <f t="shared" si="47"/>
        <v>250000000</v>
      </c>
      <c r="V75" s="25"/>
      <c r="W75" s="60"/>
    </row>
    <row r="76" spans="1:24" ht="14.25" customHeight="1" x14ac:dyDescent="0.25">
      <c r="A76" s="93"/>
      <c r="B76" s="66" t="s">
        <v>111</v>
      </c>
      <c r="C76" s="243"/>
      <c r="D76" s="65" t="s">
        <v>107</v>
      </c>
      <c r="E76" s="65" t="s">
        <v>33</v>
      </c>
      <c r="F76" s="73">
        <f>118000000*0.9925</f>
        <v>117115000</v>
      </c>
      <c r="G76" s="188"/>
      <c r="H76" s="23"/>
      <c r="I76" s="23"/>
      <c r="J76" s="96"/>
      <c r="K76" s="96"/>
      <c r="L76" s="96"/>
      <c r="M76" s="23"/>
      <c r="N76" s="252"/>
      <c r="O76" s="352"/>
      <c r="P76" s="252"/>
      <c r="Q76" s="252"/>
      <c r="R76" s="23"/>
      <c r="S76" s="23"/>
      <c r="T76" s="23"/>
      <c r="U76" s="30">
        <f t="shared" si="47"/>
        <v>0</v>
      </c>
      <c r="V76" s="25"/>
    </row>
    <row r="77" spans="1:24" ht="14.25" customHeight="1" x14ac:dyDescent="0.25">
      <c r="A77" s="93"/>
      <c r="B77" s="66" t="s">
        <v>112</v>
      </c>
      <c r="C77" s="243"/>
      <c r="D77" s="65" t="s">
        <v>107</v>
      </c>
      <c r="E77" s="65" t="s">
        <v>31</v>
      </c>
      <c r="F77" s="73">
        <f>118000000*0.0075</f>
        <v>885000</v>
      </c>
      <c r="G77" s="188"/>
      <c r="H77" s="23"/>
      <c r="I77" s="23"/>
      <c r="J77" s="96"/>
      <c r="K77" s="96"/>
      <c r="L77" s="96"/>
      <c r="M77" s="23"/>
      <c r="N77" s="252"/>
      <c r="O77" s="352"/>
      <c r="P77" s="252"/>
      <c r="Q77" s="252"/>
      <c r="R77" s="23"/>
      <c r="S77" s="23"/>
      <c r="T77" s="23"/>
      <c r="U77" s="30">
        <f t="shared" si="47"/>
        <v>0</v>
      </c>
      <c r="V77" s="25"/>
    </row>
    <row r="78" spans="1:24" ht="14.25" customHeight="1" x14ac:dyDescent="0.25">
      <c r="A78" s="93"/>
      <c r="B78" s="66" t="s">
        <v>113</v>
      </c>
      <c r="C78" s="243"/>
      <c r="D78" s="65" t="s">
        <v>107</v>
      </c>
      <c r="E78" s="67" t="s">
        <v>27</v>
      </c>
      <c r="F78" s="73">
        <f>125000000-F79</f>
        <v>123125000</v>
      </c>
      <c r="G78" s="188"/>
      <c r="H78" s="23"/>
      <c r="I78" s="23"/>
      <c r="J78" s="96">
        <f>200000000-(200000000*0.0075)</f>
        <v>198500000</v>
      </c>
      <c r="K78" s="96">
        <f>220000000-(220000000*0.0075)</f>
        <v>218350000</v>
      </c>
      <c r="L78" s="96">
        <f>90000000-(90000000*0.0075)</f>
        <v>89325000</v>
      </c>
      <c r="M78" s="23"/>
      <c r="N78" s="252"/>
      <c r="O78" s="352"/>
      <c r="P78" s="252"/>
      <c r="Q78" s="252"/>
      <c r="R78" s="23"/>
      <c r="S78" s="23"/>
      <c r="T78" s="23"/>
      <c r="U78" s="30">
        <f t="shared" si="47"/>
        <v>0</v>
      </c>
      <c r="V78" s="25"/>
    </row>
    <row r="79" spans="1:24" ht="14.25" customHeight="1" x14ac:dyDescent="0.25">
      <c r="A79" s="99"/>
      <c r="B79" s="66" t="s">
        <v>114</v>
      </c>
      <c r="C79" s="243"/>
      <c r="D79" s="65" t="s">
        <v>107</v>
      </c>
      <c r="E79" s="69" t="s">
        <v>31</v>
      </c>
      <c r="F79" s="73">
        <f>250000000*0.0075</f>
        <v>1875000</v>
      </c>
      <c r="G79" s="73">
        <f>250000000*0.0075</f>
        <v>1875000</v>
      </c>
      <c r="H79" s="23"/>
      <c r="I79" s="23"/>
      <c r="J79" s="96">
        <f>275000000*0.0075</f>
        <v>2062500</v>
      </c>
      <c r="K79" s="96">
        <f>355000000*0.0075</f>
        <v>2662500</v>
      </c>
      <c r="L79" s="96">
        <f>140000000*0.0075</f>
        <v>1050000</v>
      </c>
      <c r="M79" s="23"/>
      <c r="N79" s="252"/>
      <c r="O79" s="352"/>
      <c r="P79" s="252"/>
      <c r="Q79" s="252"/>
      <c r="R79" s="23"/>
      <c r="S79" s="23"/>
      <c r="T79" s="23"/>
      <c r="U79" s="30">
        <f t="shared" si="47"/>
        <v>1875000</v>
      </c>
      <c r="V79" s="25"/>
    </row>
    <row r="80" spans="1:24" s="276" customFormat="1" ht="14.25" customHeight="1" x14ac:dyDescent="0.25">
      <c r="A80" s="330" t="s">
        <v>84</v>
      </c>
      <c r="B80" s="331" t="s">
        <v>115</v>
      </c>
      <c r="C80" s="332"/>
      <c r="D80" s="333"/>
      <c r="E80" s="333"/>
      <c r="F80" s="334">
        <v>125000000</v>
      </c>
      <c r="G80" s="273">
        <f>75000000-(75000000*0.0075)</f>
        <v>74437500</v>
      </c>
      <c r="H80" s="335"/>
      <c r="I80" s="335" t="s">
        <v>116</v>
      </c>
      <c r="J80" s="255">
        <f>75000000-(75000000*0.0075)</f>
        <v>74437500</v>
      </c>
      <c r="K80" s="255">
        <f>135000000-(135000000*0.0075)</f>
        <v>133987500</v>
      </c>
      <c r="L80" s="255">
        <v>49625000</v>
      </c>
      <c r="M80" s="335"/>
      <c r="N80" s="335"/>
      <c r="O80" s="352"/>
      <c r="P80" s="335"/>
      <c r="Q80" s="335">
        <v>46000000</v>
      </c>
      <c r="R80" s="335"/>
      <c r="S80" s="335"/>
      <c r="T80" s="335"/>
      <c r="U80" s="325" t="e">
        <f t="shared" si="47"/>
        <v>#VALUE!</v>
      </c>
      <c r="V80" s="326"/>
    </row>
    <row r="81" spans="1:24" ht="14.25" customHeight="1" x14ac:dyDescent="0.25">
      <c r="A81" s="173"/>
      <c r="B81" s="174" t="s">
        <v>117</v>
      </c>
      <c r="C81" s="245"/>
      <c r="D81" s="65" t="s">
        <v>107</v>
      </c>
      <c r="E81" s="175" t="s">
        <v>118</v>
      </c>
      <c r="F81" s="192"/>
      <c r="G81" s="188">
        <v>200798267</v>
      </c>
      <c r="H81" s="23"/>
      <c r="I81" s="23"/>
      <c r="J81" s="96">
        <v>267428324</v>
      </c>
      <c r="K81" s="255">
        <v>98331000</v>
      </c>
      <c r="L81" s="96">
        <v>360459324</v>
      </c>
      <c r="M81" s="23"/>
      <c r="N81" s="252"/>
      <c r="O81" s="352"/>
      <c r="P81" s="252">
        <v>130828124</v>
      </c>
      <c r="Q81" s="252">
        <v>82247000</v>
      </c>
      <c r="R81" s="23"/>
      <c r="S81" s="23"/>
      <c r="T81" s="23"/>
      <c r="U81" s="30">
        <f t="shared" si="47"/>
        <v>200798267</v>
      </c>
      <c r="V81" s="25"/>
    </row>
    <row r="82" spans="1:24" ht="14.25" customHeight="1" x14ac:dyDescent="0.25">
      <c r="A82" s="173"/>
      <c r="B82" s="174" t="s">
        <v>119</v>
      </c>
      <c r="C82" s="245"/>
      <c r="D82" s="176"/>
      <c r="E82" s="175"/>
      <c r="F82" s="192"/>
      <c r="G82" s="188"/>
      <c r="H82" s="23"/>
      <c r="I82" s="23"/>
      <c r="J82" s="96">
        <v>2000000</v>
      </c>
      <c r="K82" s="96"/>
      <c r="L82" s="96"/>
      <c r="M82" s="23"/>
      <c r="N82" s="252"/>
      <c r="O82" s="352"/>
      <c r="P82" s="252"/>
      <c r="Q82" s="252"/>
      <c r="R82" s="23"/>
      <c r="S82" s="23"/>
      <c r="T82" s="23"/>
      <c r="U82" s="30"/>
      <c r="V82" s="25"/>
    </row>
    <row r="83" spans="1:24" s="201" customFormat="1" ht="14.25" customHeight="1" x14ac:dyDescent="0.25">
      <c r="A83" s="316"/>
      <c r="B83" s="317" t="s">
        <v>120</v>
      </c>
      <c r="C83" s="318"/>
      <c r="D83" s="176"/>
      <c r="E83" s="319"/>
      <c r="F83" s="192"/>
      <c r="G83" s="188">
        <v>12965000</v>
      </c>
      <c r="H83" s="252"/>
      <c r="I83" s="252"/>
      <c r="J83" s="96">
        <v>30000000</v>
      </c>
      <c r="K83" s="96">
        <v>19800000</v>
      </c>
      <c r="L83" s="96">
        <v>17500000</v>
      </c>
      <c r="M83" s="252"/>
      <c r="N83" s="252"/>
      <c r="O83" s="352"/>
      <c r="P83" s="252"/>
      <c r="Q83" s="252">
        <v>23014000</v>
      </c>
      <c r="R83" s="252"/>
      <c r="S83" s="252"/>
      <c r="T83" s="252"/>
      <c r="U83" s="305">
        <f>G83+I83</f>
        <v>12965000</v>
      </c>
      <c r="V83" s="205"/>
      <c r="X83" s="306"/>
    </row>
    <row r="84" spans="1:24" ht="14.1" customHeight="1" x14ac:dyDescent="0.25">
      <c r="A84" s="173"/>
      <c r="B84" s="174" t="s">
        <v>121</v>
      </c>
      <c r="C84" s="245"/>
      <c r="D84" s="176"/>
      <c r="E84" s="175"/>
      <c r="F84" s="192"/>
      <c r="G84" s="188"/>
      <c r="H84" s="23"/>
      <c r="I84" s="27">
        <v>50000000</v>
      </c>
      <c r="J84" s="96"/>
      <c r="K84" s="96"/>
      <c r="L84" s="96"/>
      <c r="M84" s="23"/>
      <c r="N84" s="96">
        <v>25000000</v>
      </c>
      <c r="O84" s="346"/>
      <c r="P84" s="96"/>
      <c r="Q84" s="96"/>
      <c r="R84" s="23"/>
      <c r="S84" s="23"/>
      <c r="T84" s="23"/>
      <c r="U84" s="30">
        <f>G84+I84</f>
        <v>50000000</v>
      </c>
      <c r="V84" s="25"/>
      <c r="X84" s="60"/>
    </row>
    <row r="85" spans="1:24" ht="14.1" customHeight="1" x14ac:dyDescent="0.25">
      <c r="A85" s="173"/>
      <c r="B85" s="174" t="s">
        <v>122</v>
      </c>
      <c r="C85" s="245"/>
      <c r="D85" s="176"/>
      <c r="E85" s="175"/>
      <c r="F85" s="192"/>
      <c r="G85" s="188"/>
      <c r="H85" s="23"/>
      <c r="I85" s="27">
        <v>100000000</v>
      </c>
      <c r="J85" s="96"/>
      <c r="K85" s="96"/>
      <c r="L85" s="96"/>
      <c r="M85" s="23"/>
      <c r="N85" s="96">
        <v>100000000</v>
      </c>
      <c r="O85" s="346"/>
      <c r="P85" s="96"/>
      <c r="Q85" s="96"/>
      <c r="R85" s="23"/>
      <c r="S85" s="23"/>
      <c r="T85" s="23"/>
      <c r="U85" s="30">
        <f>G85+I85</f>
        <v>100000000</v>
      </c>
      <c r="V85" s="25"/>
      <c r="X85" s="60"/>
    </row>
    <row r="86" spans="1:24" ht="14.1" customHeight="1" x14ac:dyDescent="0.25">
      <c r="A86" s="173"/>
      <c r="B86" s="174" t="s">
        <v>123</v>
      </c>
      <c r="C86" s="245"/>
      <c r="D86" s="176"/>
      <c r="E86" s="175"/>
      <c r="F86" s="192"/>
      <c r="G86" s="188"/>
      <c r="H86" s="23"/>
      <c r="I86" s="27">
        <v>50000000</v>
      </c>
      <c r="J86" s="96">
        <v>50000000</v>
      </c>
      <c r="K86" s="96"/>
      <c r="L86" s="96"/>
      <c r="M86" s="23"/>
      <c r="N86" s="252"/>
      <c r="O86" s="352"/>
      <c r="P86" s="252"/>
      <c r="Q86" s="252"/>
      <c r="R86" s="23"/>
      <c r="S86" s="23"/>
      <c r="T86" s="23"/>
      <c r="U86" s="30"/>
      <c r="V86" s="25"/>
      <c r="X86" s="60"/>
    </row>
    <row r="87" spans="1:24" ht="14.1" customHeight="1" x14ac:dyDescent="0.25">
      <c r="A87" s="296"/>
      <c r="B87" s="297" t="s">
        <v>124</v>
      </c>
      <c r="C87" s="298"/>
      <c r="D87" s="299"/>
      <c r="E87" s="299"/>
      <c r="F87" s="300"/>
      <c r="G87" s="301"/>
      <c r="H87" s="302"/>
      <c r="I87" s="302"/>
      <c r="J87" s="301"/>
      <c r="K87" s="301"/>
      <c r="L87" s="301"/>
      <c r="M87" s="302"/>
      <c r="N87" s="96">
        <v>84000000</v>
      </c>
      <c r="O87" s="346"/>
      <c r="P87" s="96"/>
      <c r="Q87" s="96"/>
      <c r="R87" s="23"/>
      <c r="S87" s="23"/>
      <c r="T87" s="23"/>
      <c r="U87" s="30">
        <f>G86+I86</f>
        <v>50000000</v>
      </c>
      <c r="V87" s="25"/>
      <c r="X87" s="60"/>
    </row>
    <row r="88" spans="1:24" ht="14.1" customHeight="1" x14ac:dyDescent="0.25">
      <c r="A88" s="296"/>
      <c r="B88" s="297"/>
      <c r="C88" s="298"/>
      <c r="D88" s="299"/>
      <c r="E88" s="299"/>
      <c r="F88" s="300"/>
      <c r="G88" s="301"/>
      <c r="H88" s="302"/>
      <c r="I88" s="302"/>
      <c r="J88" s="301"/>
      <c r="K88" s="301"/>
      <c r="L88" s="301"/>
      <c r="M88" s="302"/>
      <c r="N88" s="96"/>
      <c r="O88" s="346"/>
      <c r="P88" s="96"/>
      <c r="Q88" s="96"/>
      <c r="R88" s="23"/>
      <c r="S88" s="23"/>
      <c r="T88" s="23"/>
      <c r="U88" s="30"/>
      <c r="V88" s="25"/>
      <c r="X88" s="60"/>
    </row>
    <row r="89" spans="1:24" ht="14.1" customHeight="1" x14ac:dyDescent="0.25">
      <c r="A89" s="303"/>
      <c r="B89" s="55"/>
      <c r="C89" s="247"/>
      <c r="D89" s="53"/>
      <c r="E89" s="53"/>
      <c r="F89" s="195"/>
      <c r="G89" s="252"/>
      <c r="H89" s="23"/>
      <c r="I89" s="23"/>
      <c r="J89" s="252"/>
      <c r="K89" s="252"/>
      <c r="L89" s="252"/>
      <c r="M89" s="23"/>
      <c r="N89" s="252"/>
      <c r="O89" s="352"/>
      <c r="P89" s="252"/>
      <c r="Q89" s="252"/>
      <c r="R89" s="23"/>
      <c r="S89" s="23"/>
      <c r="T89" s="23"/>
      <c r="U89" s="24"/>
      <c r="V89" s="25"/>
    </row>
    <row r="90" spans="1:24" s="52" customFormat="1" ht="14.1" customHeight="1" x14ac:dyDescent="0.25">
      <c r="A90" s="46">
        <v>5312</v>
      </c>
      <c r="B90" s="47" t="s">
        <v>55</v>
      </c>
      <c r="C90" s="246"/>
      <c r="D90" s="89" t="s">
        <v>95</v>
      </c>
      <c r="E90" s="48"/>
      <c r="F90" s="193"/>
      <c r="G90" s="194"/>
      <c r="H90" s="49"/>
      <c r="I90" s="49">
        <v>30000000</v>
      </c>
      <c r="J90" s="194"/>
      <c r="K90" s="194"/>
      <c r="L90" s="194"/>
      <c r="M90" s="49"/>
      <c r="N90" s="194">
        <v>30000000</v>
      </c>
      <c r="O90" s="353">
        <v>30000000</v>
      </c>
      <c r="P90" s="194">
        <v>0</v>
      </c>
      <c r="Q90" s="194">
        <v>0</v>
      </c>
      <c r="R90" s="49"/>
      <c r="S90" s="49"/>
      <c r="T90" s="49"/>
      <c r="U90" s="50">
        <f>SUM(G90:T90)</f>
        <v>90000000</v>
      </c>
      <c r="V90" s="51"/>
    </row>
    <row r="91" spans="1:24" s="52" customFormat="1" ht="14.1" customHeight="1" x14ac:dyDescent="0.25">
      <c r="A91" s="46"/>
      <c r="B91" s="47"/>
      <c r="C91" s="246"/>
      <c r="D91" s="48"/>
      <c r="E91" s="48"/>
      <c r="F91" s="193"/>
      <c r="G91" s="194"/>
      <c r="H91" s="49"/>
      <c r="I91" s="49"/>
      <c r="J91" s="194"/>
      <c r="K91" s="194"/>
      <c r="L91" s="194"/>
      <c r="M91" s="49"/>
      <c r="N91" s="194"/>
      <c r="O91" s="353"/>
      <c r="P91" s="194"/>
      <c r="Q91" s="194"/>
      <c r="R91" s="49"/>
      <c r="S91" s="49"/>
      <c r="T91" s="49"/>
      <c r="U91" s="50"/>
      <c r="V91" s="51"/>
    </row>
    <row r="92" spans="1:24" s="52" customFormat="1" ht="14.1" customHeight="1" x14ac:dyDescent="0.25">
      <c r="A92" s="46" t="s">
        <v>125</v>
      </c>
      <c r="B92" s="47" t="s">
        <v>126</v>
      </c>
      <c r="C92" s="246"/>
      <c r="D92" s="89" t="s">
        <v>95</v>
      </c>
      <c r="E92" s="48"/>
      <c r="F92" s="193"/>
      <c r="G92" s="194"/>
      <c r="H92" s="49">
        <v>50000000</v>
      </c>
      <c r="I92" s="49"/>
      <c r="J92" s="194"/>
      <c r="K92" s="194"/>
      <c r="L92" s="194"/>
      <c r="M92" s="49">
        <v>50000000</v>
      </c>
      <c r="N92" s="194"/>
      <c r="O92" s="353"/>
      <c r="P92" s="194"/>
      <c r="Q92" s="194"/>
      <c r="R92" s="49">
        <v>50000000</v>
      </c>
      <c r="S92" s="49"/>
      <c r="T92" s="49">
        <v>50000000</v>
      </c>
      <c r="U92" s="50">
        <f>SUM(G92:T92)-H92</f>
        <v>150000000</v>
      </c>
      <c r="V92" s="51"/>
    </row>
    <row r="93" spans="1:24" s="52" customFormat="1" ht="14.1" customHeight="1" x14ac:dyDescent="0.25">
      <c r="A93" s="46"/>
      <c r="B93" s="47"/>
      <c r="C93" s="246"/>
      <c r="D93" s="48"/>
      <c r="E93" s="48"/>
      <c r="F93" s="193"/>
      <c r="G93" s="194"/>
      <c r="H93" s="49"/>
      <c r="I93" s="49"/>
      <c r="J93" s="194"/>
      <c r="K93" s="194"/>
      <c r="L93" s="194"/>
      <c r="M93" s="49"/>
      <c r="N93" s="194"/>
      <c r="O93" s="353"/>
      <c r="P93" s="194"/>
      <c r="Q93" s="194"/>
      <c r="R93" s="49"/>
      <c r="S93" s="49"/>
      <c r="T93" s="49"/>
      <c r="U93" s="50"/>
      <c r="V93" s="51"/>
    </row>
    <row r="94" spans="1:24" s="52" customFormat="1" ht="14.25" customHeight="1" x14ac:dyDescent="0.25">
      <c r="A94" s="54" t="s">
        <v>127</v>
      </c>
      <c r="B94" s="55" t="s">
        <v>120</v>
      </c>
      <c r="C94" s="247"/>
      <c r="D94" s="89" t="s">
        <v>95</v>
      </c>
      <c r="E94" s="53"/>
      <c r="F94" s="195"/>
      <c r="G94" s="194"/>
      <c r="H94" s="49">
        <v>200000000</v>
      </c>
      <c r="I94" s="49"/>
      <c r="J94" s="194"/>
      <c r="K94" s="194"/>
      <c r="L94" s="194"/>
      <c r="M94" s="49">
        <v>200000000</v>
      </c>
      <c r="N94" s="194"/>
      <c r="O94" s="353"/>
      <c r="P94" s="194"/>
      <c r="Q94" s="194"/>
      <c r="R94" s="49">
        <v>200000000</v>
      </c>
      <c r="S94" s="49"/>
      <c r="T94" s="49">
        <v>200000000</v>
      </c>
      <c r="U94" s="50">
        <f>SUM(G94:T94)-H94</f>
        <v>600000000</v>
      </c>
      <c r="V94" s="51"/>
    </row>
    <row r="95" spans="1:24" s="52" customFormat="1" ht="14.25" customHeight="1" x14ac:dyDescent="0.25">
      <c r="A95" s="285"/>
      <c r="B95" s="55"/>
      <c r="C95" s="286"/>
      <c r="D95" s="287"/>
      <c r="E95" s="288"/>
      <c r="F95" s="289"/>
      <c r="G95" s="290"/>
      <c r="H95" s="291"/>
      <c r="I95" s="291"/>
      <c r="J95" s="290"/>
      <c r="K95" s="290"/>
      <c r="L95" s="290"/>
      <c r="M95" s="291"/>
      <c r="N95" s="290"/>
      <c r="O95" s="354"/>
      <c r="P95" s="290"/>
      <c r="Q95" s="290"/>
      <c r="R95" s="291"/>
      <c r="S95" s="291"/>
      <c r="T95" s="291"/>
      <c r="U95" s="292"/>
      <c r="V95" s="51"/>
    </row>
    <row r="96" spans="1:24" s="52" customFormat="1" ht="14.1" customHeight="1" x14ac:dyDescent="0.25">
      <c r="A96" s="54" t="s">
        <v>128</v>
      </c>
      <c r="B96" s="55" t="s">
        <v>129</v>
      </c>
      <c r="C96" s="247"/>
      <c r="D96" s="89"/>
      <c r="E96" s="53"/>
      <c r="F96" s="195"/>
      <c r="G96" s="194"/>
      <c r="H96" s="49"/>
      <c r="I96" s="49"/>
      <c r="J96" s="194">
        <v>600000000</v>
      </c>
      <c r="K96" s="194"/>
      <c r="L96" s="194">
        <v>425000000</v>
      </c>
      <c r="M96" s="49"/>
      <c r="N96" s="194"/>
      <c r="O96" s="353"/>
      <c r="P96" s="194"/>
      <c r="Q96" s="194"/>
      <c r="R96" s="49"/>
      <c r="S96" s="49"/>
      <c r="T96" s="49"/>
      <c r="U96" s="50"/>
      <c r="V96" s="51"/>
    </row>
    <row r="97" spans="1:23" ht="19.5" customHeight="1" thickBot="1" x14ac:dyDescent="0.25">
      <c r="A97" s="475" t="s">
        <v>130</v>
      </c>
      <c r="B97" s="476"/>
      <c r="C97" s="369"/>
      <c r="D97" s="37"/>
      <c r="E97" s="37"/>
      <c r="F97" s="185"/>
      <c r="G97" s="185">
        <f>G98+G113+G116+G120+G124</f>
        <v>4250000000</v>
      </c>
      <c r="H97" s="38">
        <f t="shared" ref="H97:T97" si="48">H98+H113+H116+H120+H124</f>
        <v>4250000000</v>
      </c>
      <c r="I97" s="38">
        <f t="shared" si="48"/>
        <v>4250000000</v>
      </c>
      <c r="J97" s="38">
        <f t="shared" ref="J97:K97" si="49">J98+J113+J116+J120+J124</f>
        <v>4250000000</v>
      </c>
      <c r="K97" s="38">
        <f t="shared" si="49"/>
        <v>4250000000</v>
      </c>
      <c r="L97" s="185">
        <f t="shared" ref="L97" si="50">L98+L113+L116+L120+L124</f>
        <v>4250000000</v>
      </c>
      <c r="M97" s="38">
        <v>4250000000</v>
      </c>
      <c r="N97" s="185">
        <f t="shared" ref="N97" si="51">N98+N113+N116+N120+N124</f>
        <v>4250000000</v>
      </c>
      <c r="O97" s="350">
        <v>4250000000</v>
      </c>
      <c r="P97" s="38">
        <v>4250000000</v>
      </c>
      <c r="Q97" s="38">
        <v>4250000000</v>
      </c>
      <c r="R97" s="38">
        <f t="shared" si="48"/>
        <v>4250000000</v>
      </c>
      <c r="S97" s="38">
        <f t="shared" ref="S97" si="52">S98+S113+S116+S120+S124</f>
        <v>4250000000</v>
      </c>
      <c r="T97" s="38">
        <f t="shared" si="48"/>
        <v>4250000000</v>
      </c>
      <c r="U97" s="39">
        <f t="shared" ref="U97:U127" si="53">SUM(G97:T97)-H97</f>
        <v>55250000000</v>
      </c>
      <c r="V97" s="56"/>
    </row>
    <row r="98" spans="1:23" ht="19.5" customHeight="1" x14ac:dyDescent="0.25">
      <c r="A98" s="88" t="s">
        <v>103</v>
      </c>
      <c r="B98" s="87" t="s">
        <v>104</v>
      </c>
      <c r="C98" s="236" t="s">
        <v>105</v>
      </c>
      <c r="D98" s="106"/>
      <c r="E98" s="107"/>
      <c r="F98" s="108"/>
      <c r="G98" s="109">
        <f>G99+G105+G109</f>
        <v>2050000000</v>
      </c>
      <c r="H98" s="109">
        <f t="shared" ref="H98:T98" si="54">H99+H105+H109</f>
        <v>2050000000</v>
      </c>
      <c r="I98" s="109">
        <f t="shared" si="54"/>
        <v>2050000000</v>
      </c>
      <c r="J98" s="109">
        <f t="shared" ref="J98:K98" si="55">J99+J105+J109</f>
        <v>2050000000</v>
      </c>
      <c r="K98" s="109">
        <f t="shared" si="55"/>
        <v>2050000000</v>
      </c>
      <c r="L98" s="109">
        <f t="shared" ref="L98:M98" si="56">L99+L105+L109</f>
        <v>2050000000</v>
      </c>
      <c r="M98" s="109">
        <f t="shared" si="56"/>
        <v>2050000000</v>
      </c>
      <c r="N98" s="109">
        <f t="shared" ref="N98:O98" si="57">N99+N105+N109</f>
        <v>2050000000</v>
      </c>
      <c r="O98" s="355">
        <f t="shared" si="57"/>
        <v>2050000000</v>
      </c>
      <c r="P98" s="109">
        <f>P99+P105+P109</f>
        <v>2050000000</v>
      </c>
      <c r="Q98" s="109">
        <f>Q99+Q105+Q109</f>
        <v>2050000000</v>
      </c>
      <c r="R98" s="109">
        <f t="shared" si="54"/>
        <v>2050000000</v>
      </c>
      <c r="S98" s="109">
        <f t="shared" ref="S98" si="58">S99+S105+S109</f>
        <v>2050000000</v>
      </c>
      <c r="T98" s="109">
        <f t="shared" si="54"/>
        <v>2050000000</v>
      </c>
      <c r="U98" s="110">
        <f t="shared" si="53"/>
        <v>26650000000</v>
      </c>
      <c r="V98" s="56"/>
    </row>
    <row r="99" spans="1:23" ht="14.25" customHeight="1" x14ac:dyDescent="0.25">
      <c r="A99" s="70">
        <v>5337</v>
      </c>
      <c r="B99" s="104" t="s">
        <v>70</v>
      </c>
      <c r="C99" s="235"/>
      <c r="D99" s="40"/>
      <c r="E99" s="111"/>
      <c r="F99" s="196"/>
      <c r="G99" s="179">
        <v>950000000</v>
      </c>
      <c r="H99" s="13">
        <v>950000000</v>
      </c>
      <c r="I99" s="13">
        <v>950000000</v>
      </c>
      <c r="J99" s="13">
        <v>950000000</v>
      </c>
      <c r="K99" s="13">
        <v>950000000</v>
      </c>
      <c r="L99" s="179">
        <v>950000000</v>
      </c>
      <c r="M99" s="13">
        <v>950000000</v>
      </c>
      <c r="N99" s="179">
        <v>950000000</v>
      </c>
      <c r="O99" s="356">
        <v>950000000</v>
      </c>
      <c r="P99" s="13">
        <v>950000000</v>
      </c>
      <c r="Q99" s="13">
        <v>950000000</v>
      </c>
      <c r="R99" s="13">
        <v>950000000</v>
      </c>
      <c r="S99" s="13">
        <v>950000000</v>
      </c>
      <c r="T99" s="13">
        <v>950000000</v>
      </c>
      <c r="U99" s="41">
        <f t="shared" si="53"/>
        <v>12350000000</v>
      </c>
      <c r="V99" s="171"/>
      <c r="W99" s="60">
        <f>M99+O37</f>
        <v>4630934484</v>
      </c>
    </row>
    <row r="100" spans="1:23" ht="14.25" customHeight="1" x14ac:dyDescent="0.25">
      <c r="A100" s="309"/>
      <c r="B100" s="310" t="s">
        <v>131</v>
      </c>
      <c r="C100" s="311"/>
      <c r="D100" s="312" t="s">
        <v>107</v>
      </c>
      <c r="E100" s="312"/>
      <c r="F100" s="313"/>
      <c r="G100" s="313">
        <f t="shared" ref="G100:T100" si="59">(G99*0.02)-(G99*0.02*0.005)</f>
        <v>18905000</v>
      </c>
      <c r="H100" s="313">
        <f t="shared" si="59"/>
        <v>18905000</v>
      </c>
      <c r="I100" s="313">
        <f t="shared" si="59"/>
        <v>18905000</v>
      </c>
      <c r="J100" s="313">
        <f t="shared" ref="J100:K100" si="60">(J99*0.02)-(J99*0.02*0.005)</f>
        <v>18905000</v>
      </c>
      <c r="K100" s="313">
        <f t="shared" si="60"/>
        <v>18905000</v>
      </c>
      <c r="L100" s="313">
        <f t="shared" ref="L100" si="61">(L99*0.02)-(L99*0.02*0.005)</f>
        <v>18905000</v>
      </c>
      <c r="M100" s="313">
        <f t="shared" ref="M100:O100" si="62">(M99*0.02)-(M99*0.02*0.005)</f>
        <v>18905000</v>
      </c>
      <c r="N100" s="313">
        <f t="shared" ref="N100" si="63">(N99*0.02)-(N99*0.02*0.005)</f>
        <v>18905000</v>
      </c>
      <c r="O100" s="346">
        <f t="shared" si="62"/>
        <v>18905000</v>
      </c>
      <c r="P100" s="313">
        <f>(P99*0.02)-(P99*0.02*0.005)</f>
        <v>18905000</v>
      </c>
      <c r="Q100" s="313">
        <f>(Q99*0.02)-(Q99*0.02*0.005)</f>
        <v>18905000</v>
      </c>
      <c r="R100" s="313">
        <f t="shared" si="59"/>
        <v>18905000</v>
      </c>
      <c r="S100" s="313">
        <f t="shared" ref="S100" si="64">(S99*0.02)-(S99*0.02*0.005)</f>
        <v>18905000</v>
      </c>
      <c r="T100" s="313">
        <f t="shared" si="59"/>
        <v>18905000</v>
      </c>
      <c r="U100" s="313">
        <f t="shared" si="53"/>
        <v>245765000</v>
      </c>
      <c r="V100" s="25"/>
    </row>
    <row r="101" spans="1:23" ht="14.25" customHeight="1" x14ac:dyDescent="0.25">
      <c r="A101" s="22"/>
      <c r="B101" s="83" t="s">
        <v>132</v>
      </c>
      <c r="C101" s="237"/>
      <c r="D101" s="81" t="s">
        <v>107</v>
      </c>
      <c r="E101" s="81"/>
      <c r="F101" s="73"/>
      <c r="G101" s="73">
        <f t="shared" ref="G101:T101" si="65">G99*0.02*0.005</f>
        <v>95000</v>
      </c>
      <c r="H101" s="82">
        <f t="shared" si="65"/>
        <v>95000</v>
      </c>
      <c r="I101" s="82">
        <f t="shared" si="65"/>
        <v>95000</v>
      </c>
      <c r="J101" s="82">
        <f t="shared" ref="J101:K101" si="66">J99*0.02*0.005</f>
        <v>95000</v>
      </c>
      <c r="K101" s="82">
        <f t="shared" si="66"/>
        <v>95000</v>
      </c>
      <c r="L101" s="73">
        <f t="shared" ref="L101" si="67">L99*0.02*0.005</f>
        <v>95000</v>
      </c>
      <c r="M101" s="82">
        <f t="shared" ref="M101:O101" si="68">M99*0.02*0.005</f>
        <v>95000</v>
      </c>
      <c r="N101" s="73">
        <f t="shared" ref="N101" si="69">N99*0.02*0.005</f>
        <v>95000</v>
      </c>
      <c r="O101" s="357">
        <f t="shared" si="68"/>
        <v>95000</v>
      </c>
      <c r="P101" s="82">
        <f>P99*0.02*0.005</f>
        <v>95000</v>
      </c>
      <c r="Q101" s="82">
        <f>Q99*0.02*0.005</f>
        <v>95000</v>
      </c>
      <c r="R101" s="82">
        <f t="shared" si="65"/>
        <v>95000</v>
      </c>
      <c r="S101" s="82">
        <f t="shared" ref="S101" si="70">S99*0.02*0.005</f>
        <v>95000</v>
      </c>
      <c r="T101" s="82">
        <f t="shared" si="65"/>
        <v>95000</v>
      </c>
      <c r="U101" s="30">
        <f t="shared" si="53"/>
        <v>1235000</v>
      </c>
      <c r="V101" s="25"/>
    </row>
    <row r="102" spans="1:23" ht="14.25" customHeight="1" x14ac:dyDescent="0.25">
      <c r="A102" s="22"/>
      <c r="B102" s="83" t="s">
        <v>133</v>
      </c>
      <c r="C102" s="237"/>
      <c r="D102" s="81"/>
      <c r="E102" s="86"/>
      <c r="F102" s="73"/>
      <c r="G102" s="73">
        <f t="shared" ref="G102:T102" si="71">G99-G100-G101</f>
        <v>931000000</v>
      </c>
      <c r="H102" s="82">
        <f t="shared" si="71"/>
        <v>931000000</v>
      </c>
      <c r="I102" s="82">
        <f t="shared" si="71"/>
        <v>931000000</v>
      </c>
      <c r="J102" s="82">
        <f t="shared" ref="J102:K102" si="72">J99-J100-J101</f>
        <v>931000000</v>
      </c>
      <c r="K102" s="82">
        <f t="shared" si="72"/>
        <v>931000000</v>
      </c>
      <c r="L102" s="73">
        <f t="shared" ref="L102" si="73">L99-L100-L101</f>
        <v>931000000</v>
      </c>
      <c r="M102" s="82">
        <f t="shared" ref="M102:O102" si="74">M99-M100-M101</f>
        <v>931000000</v>
      </c>
      <c r="N102" s="73">
        <f t="shared" ref="N102" si="75">N99-N100-N101</f>
        <v>931000000</v>
      </c>
      <c r="O102" s="357">
        <f t="shared" si="74"/>
        <v>931000000</v>
      </c>
      <c r="P102" s="82">
        <f>P99-P100-P101</f>
        <v>931000000</v>
      </c>
      <c r="Q102" s="82">
        <f>Q99-Q100-Q101</f>
        <v>931000000</v>
      </c>
      <c r="R102" s="82">
        <f t="shared" si="71"/>
        <v>931000000</v>
      </c>
      <c r="S102" s="82">
        <f t="shared" ref="S102" si="76">S99-S100-S101</f>
        <v>931000000</v>
      </c>
      <c r="T102" s="82">
        <f t="shared" si="71"/>
        <v>931000000</v>
      </c>
      <c r="U102" s="30">
        <f t="shared" si="53"/>
        <v>12103000000</v>
      </c>
      <c r="V102" s="25"/>
    </row>
    <row r="103" spans="1:23" ht="14.25" customHeight="1" x14ac:dyDescent="0.25">
      <c r="A103" s="29" t="s">
        <v>73</v>
      </c>
      <c r="B103" s="83" t="s">
        <v>134</v>
      </c>
      <c r="C103" s="237"/>
      <c r="D103" s="71" t="s">
        <v>107</v>
      </c>
      <c r="E103" s="72"/>
      <c r="F103" s="96"/>
      <c r="G103" s="96">
        <f t="shared" ref="G103:T103" si="77">G102*0.9715</f>
        <v>904466500</v>
      </c>
      <c r="H103" s="27">
        <f t="shared" si="77"/>
        <v>904466500</v>
      </c>
      <c r="I103" s="27">
        <f t="shared" si="77"/>
        <v>904466500</v>
      </c>
      <c r="J103" s="27">
        <f t="shared" ref="J103:K103" si="78">J102*0.9715</f>
        <v>904466500</v>
      </c>
      <c r="K103" s="27">
        <f t="shared" si="78"/>
        <v>904466500</v>
      </c>
      <c r="L103" s="96">
        <f t="shared" ref="L103" si="79">L102*0.9715</f>
        <v>904466500</v>
      </c>
      <c r="M103" s="27">
        <f t="shared" ref="M103:O103" si="80">M102*0.9715</f>
        <v>904466500</v>
      </c>
      <c r="N103" s="96">
        <f t="shared" ref="N103" si="81">N102*0.9715</f>
        <v>904466500</v>
      </c>
      <c r="O103" s="346">
        <f t="shared" si="80"/>
        <v>904466500</v>
      </c>
      <c r="P103" s="27">
        <f>P102*0.9715</f>
        <v>904466500</v>
      </c>
      <c r="Q103" s="27">
        <f>Q102*0.9715</f>
        <v>904466500</v>
      </c>
      <c r="R103" s="27">
        <f t="shared" si="77"/>
        <v>904466500</v>
      </c>
      <c r="S103" s="27">
        <f t="shared" ref="S103" si="82">S102*0.9715</f>
        <v>904466500</v>
      </c>
      <c r="T103" s="27">
        <f t="shared" si="77"/>
        <v>904466500</v>
      </c>
      <c r="U103" s="30">
        <f t="shared" si="53"/>
        <v>11758064500</v>
      </c>
      <c r="V103" s="58"/>
    </row>
    <row r="104" spans="1:23" ht="14.25" customHeight="1" x14ac:dyDescent="0.25">
      <c r="A104" s="29" t="s">
        <v>75</v>
      </c>
      <c r="B104" s="83" t="s">
        <v>135</v>
      </c>
      <c r="C104" s="237"/>
      <c r="D104" s="71" t="s">
        <v>107</v>
      </c>
      <c r="E104" s="72"/>
      <c r="F104" s="96"/>
      <c r="G104" s="96">
        <f t="shared" ref="G104:T104" si="83">G102*0.0285</f>
        <v>26533500</v>
      </c>
      <c r="H104" s="27">
        <f t="shared" si="83"/>
        <v>26533500</v>
      </c>
      <c r="I104" s="27">
        <f t="shared" si="83"/>
        <v>26533500</v>
      </c>
      <c r="J104" s="27">
        <f t="shared" ref="J104:K104" si="84">J102*0.0285</f>
        <v>26533500</v>
      </c>
      <c r="K104" s="27">
        <f t="shared" si="84"/>
        <v>26533500</v>
      </c>
      <c r="L104" s="96">
        <f t="shared" ref="L104" si="85">L102*0.0285</f>
        <v>26533500</v>
      </c>
      <c r="M104" s="27">
        <f t="shared" ref="M104:O104" si="86">M102*0.0285</f>
        <v>26533500</v>
      </c>
      <c r="N104" s="96">
        <f t="shared" ref="N104" si="87">N102*0.0285</f>
        <v>26533500</v>
      </c>
      <c r="O104" s="346">
        <f t="shared" si="86"/>
        <v>26533500</v>
      </c>
      <c r="P104" s="27">
        <f>P102*0.0285</f>
        <v>26533500</v>
      </c>
      <c r="Q104" s="27">
        <f>Q102*0.0285</f>
        <v>26533500</v>
      </c>
      <c r="R104" s="27">
        <f t="shared" si="83"/>
        <v>26533500</v>
      </c>
      <c r="S104" s="27">
        <f t="shared" ref="S104" si="88">S102*0.0285</f>
        <v>26533500</v>
      </c>
      <c r="T104" s="27">
        <f t="shared" si="83"/>
        <v>26533500</v>
      </c>
      <c r="U104" s="30">
        <f t="shared" si="53"/>
        <v>344935500</v>
      </c>
      <c r="V104" s="58"/>
    </row>
    <row r="105" spans="1:23" ht="14.25" customHeight="1" x14ac:dyDescent="0.25">
      <c r="A105" s="22" t="s">
        <v>84</v>
      </c>
      <c r="B105" s="105" t="s">
        <v>85</v>
      </c>
      <c r="C105" s="236"/>
      <c r="D105" s="43"/>
      <c r="E105" s="111"/>
      <c r="F105" s="198"/>
      <c r="G105" s="181">
        <v>1050000000</v>
      </c>
      <c r="H105" s="181">
        <v>1050000000</v>
      </c>
      <c r="I105" s="181">
        <v>1050000000</v>
      </c>
      <c r="J105" s="26">
        <v>1050000000</v>
      </c>
      <c r="K105" s="26">
        <v>1050000000</v>
      </c>
      <c r="L105" s="181">
        <v>1050000000</v>
      </c>
      <c r="M105" s="26">
        <v>1050000000</v>
      </c>
      <c r="N105" s="181">
        <v>1050000000</v>
      </c>
      <c r="O105" s="358">
        <v>1050000000</v>
      </c>
      <c r="P105" s="26">
        <v>1050000000</v>
      </c>
      <c r="Q105" s="26">
        <v>1050000000</v>
      </c>
      <c r="R105" s="26">
        <v>1050000000</v>
      </c>
      <c r="S105" s="26">
        <v>1050000000</v>
      </c>
      <c r="T105" s="26">
        <v>1050000000</v>
      </c>
      <c r="U105" s="21">
        <f t="shared" si="53"/>
        <v>13650000000</v>
      </c>
      <c r="V105" s="171"/>
    </row>
    <row r="106" spans="1:23" ht="14.25" customHeight="1" x14ac:dyDescent="0.25">
      <c r="A106" s="309"/>
      <c r="B106" s="310" t="s">
        <v>131</v>
      </c>
      <c r="C106" s="311"/>
      <c r="D106" s="312" t="s">
        <v>107</v>
      </c>
      <c r="E106" s="312" t="s">
        <v>110</v>
      </c>
      <c r="F106" s="313"/>
      <c r="G106" s="313">
        <f t="shared" ref="G106:T106" si="89">(G105*0.02)-(G105*0.02*0.005)</f>
        <v>20895000</v>
      </c>
      <c r="H106" s="313">
        <f t="shared" si="89"/>
        <v>20895000</v>
      </c>
      <c r="I106" s="313">
        <f t="shared" si="89"/>
        <v>20895000</v>
      </c>
      <c r="J106" s="313">
        <f t="shared" ref="J106:K106" si="90">(J105*0.02)-(J105*0.02*0.005)</f>
        <v>20895000</v>
      </c>
      <c r="K106" s="313">
        <f t="shared" si="90"/>
        <v>20895000</v>
      </c>
      <c r="L106" s="313">
        <f t="shared" ref="L106" si="91">(L105*0.02)-(L105*0.02*0.005)</f>
        <v>20895000</v>
      </c>
      <c r="M106" s="313">
        <f t="shared" ref="M106:O106" si="92">(M105*0.02)-(M105*0.02*0.005)</f>
        <v>20895000</v>
      </c>
      <c r="N106" s="313">
        <f t="shared" ref="N106" si="93">(N105*0.02)-(N105*0.02*0.005)</f>
        <v>20895000</v>
      </c>
      <c r="O106" s="346">
        <f t="shared" si="92"/>
        <v>20895000</v>
      </c>
      <c r="P106" s="313">
        <f>(P105*0.02)-(P105*0.02*0.005)</f>
        <v>20895000</v>
      </c>
      <c r="Q106" s="313">
        <f>(Q105*0.02)-(Q105*0.02*0.005)</f>
        <v>20895000</v>
      </c>
      <c r="R106" s="313">
        <f t="shared" si="89"/>
        <v>20895000</v>
      </c>
      <c r="S106" s="313">
        <f t="shared" ref="S106" si="94">(S105*0.02)-(S105*0.02*0.005)</f>
        <v>20895000</v>
      </c>
      <c r="T106" s="313">
        <f t="shared" si="89"/>
        <v>20895000</v>
      </c>
      <c r="U106" s="313">
        <f t="shared" si="53"/>
        <v>271635000</v>
      </c>
      <c r="V106" s="25"/>
    </row>
    <row r="107" spans="1:23" ht="14.25" customHeight="1" x14ac:dyDescent="0.25">
      <c r="A107" s="22"/>
      <c r="B107" s="83" t="s">
        <v>132</v>
      </c>
      <c r="C107" s="237"/>
      <c r="D107" s="81" t="s">
        <v>107</v>
      </c>
      <c r="E107" s="81" t="s">
        <v>132</v>
      </c>
      <c r="F107" s="73"/>
      <c r="G107" s="73">
        <f t="shared" ref="G107:T107" si="95">G105*0.02*0.005</f>
        <v>105000</v>
      </c>
      <c r="H107" s="82">
        <f t="shared" si="95"/>
        <v>105000</v>
      </c>
      <c r="I107" s="82">
        <f t="shared" si="95"/>
        <v>105000</v>
      </c>
      <c r="J107" s="82">
        <f t="shared" ref="J107:K107" si="96">J105*0.02*0.005</f>
        <v>105000</v>
      </c>
      <c r="K107" s="82">
        <f t="shared" si="96"/>
        <v>105000</v>
      </c>
      <c r="L107" s="73">
        <f t="shared" ref="L107" si="97">L105*0.02*0.005</f>
        <v>105000</v>
      </c>
      <c r="M107" s="82">
        <f t="shared" ref="M107:O107" si="98">M105*0.02*0.005</f>
        <v>105000</v>
      </c>
      <c r="N107" s="73">
        <f t="shared" ref="N107" si="99">N105*0.02*0.005</f>
        <v>105000</v>
      </c>
      <c r="O107" s="357">
        <f t="shared" si="98"/>
        <v>105000</v>
      </c>
      <c r="P107" s="82">
        <f>P105*0.02*0.005</f>
        <v>105000</v>
      </c>
      <c r="Q107" s="82">
        <f>Q105*0.02*0.005</f>
        <v>105000</v>
      </c>
      <c r="R107" s="82">
        <f t="shared" si="95"/>
        <v>105000</v>
      </c>
      <c r="S107" s="82">
        <f t="shared" ref="S107" si="100">S105*0.02*0.005</f>
        <v>105000</v>
      </c>
      <c r="T107" s="82">
        <f t="shared" si="95"/>
        <v>105000</v>
      </c>
      <c r="U107" s="30">
        <f t="shared" si="53"/>
        <v>1365000</v>
      </c>
      <c r="V107" s="25"/>
    </row>
    <row r="108" spans="1:23" ht="14.25" customHeight="1" x14ac:dyDescent="0.25">
      <c r="A108" s="22" t="s">
        <v>84</v>
      </c>
      <c r="B108" s="83" t="s">
        <v>85</v>
      </c>
      <c r="C108" s="237"/>
      <c r="D108" s="81" t="s">
        <v>107</v>
      </c>
      <c r="E108" s="81" t="s">
        <v>27</v>
      </c>
      <c r="F108" s="73"/>
      <c r="G108" s="73">
        <f t="shared" ref="G108:T108" si="101">G105-G106-G107</f>
        <v>1029000000</v>
      </c>
      <c r="H108" s="73">
        <f t="shared" si="101"/>
        <v>1029000000</v>
      </c>
      <c r="I108" s="73">
        <f t="shared" si="101"/>
        <v>1029000000</v>
      </c>
      <c r="J108" s="82">
        <f t="shared" ref="J108:K108" si="102">J105-J106-J107</f>
        <v>1029000000</v>
      </c>
      <c r="K108" s="82">
        <f t="shared" si="102"/>
        <v>1029000000</v>
      </c>
      <c r="L108" s="73">
        <f t="shared" ref="L108" si="103">L105-L106-L107</f>
        <v>1029000000</v>
      </c>
      <c r="M108" s="82">
        <f t="shared" ref="M108:O108" si="104">M105-M106-M107</f>
        <v>1029000000</v>
      </c>
      <c r="N108" s="73">
        <f t="shared" ref="N108" si="105">N105-N106-N107</f>
        <v>1029000000</v>
      </c>
      <c r="O108" s="357">
        <f t="shared" si="104"/>
        <v>1029000000</v>
      </c>
      <c r="P108" s="82">
        <f>P105-P106-P107</f>
        <v>1029000000</v>
      </c>
      <c r="Q108" s="82">
        <f>Q105-Q106-Q107</f>
        <v>1029000000</v>
      </c>
      <c r="R108" s="82">
        <f t="shared" si="101"/>
        <v>1029000000</v>
      </c>
      <c r="S108" s="82">
        <f t="shared" ref="S108" si="106">S105-S106-S107</f>
        <v>1029000000</v>
      </c>
      <c r="T108" s="82">
        <f t="shared" si="101"/>
        <v>1029000000</v>
      </c>
      <c r="U108" s="30">
        <f t="shared" si="53"/>
        <v>13377000000</v>
      </c>
      <c r="V108" s="25"/>
    </row>
    <row r="109" spans="1:23" ht="14.25" customHeight="1" x14ac:dyDescent="0.25">
      <c r="A109" s="22">
        <v>5310</v>
      </c>
      <c r="B109" s="105" t="s">
        <v>41</v>
      </c>
      <c r="C109" s="236"/>
      <c r="D109" s="43"/>
      <c r="E109" s="43"/>
      <c r="F109" s="181"/>
      <c r="G109" s="181">
        <v>50000000</v>
      </c>
      <c r="H109" s="26">
        <v>50000000</v>
      </c>
      <c r="I109" s="26">
        <v>50000000</v>
      </c>
      <c r="J109" s="26">
        <v>50000000</v>
      </c>
      <c r="K109" s="26">
        <v>50000000</v>
      </c>
      <c r="L109" s="181">
        <v>50000000</v>
      </c>
      <c r="M109" s="26">
        <v>50000000</v>
      </c>
      <c r="N109" s="181">
        <v>50000000</v>
      </c>
      <c r="O109" s="358">
        <v>50000000</v>
      </c>
      <c r="P109" s="26">
        <v>50000000</v>
      </c>
      <c r="Q109" s="26">
        <v>50000000</v>
      </c>
      <c r="R109" s="26">
        <v>50000000</v>
      </c>
      <c r="S109" s="26">
        <v>50000000</v>
      </c>
      <c r="T109" s="26">
        <v>50000000</v>
      </c>
      <c r="U109" s="21">
        <f t="shared" si="53"/>
        <v>650000000</v>
      </c>
      <c r="V109" s="171"/>
    </row>
    <row r="110" spans="1:23" ht="14.25" customHeight="1" x14ac:dyDescent="0.25">
      <c r="A110" s="309"/>
      <c r="B110" s="310" t="s">
        <v>131</v>
      </c>
      <c r="C110" s="311"/>
      <c r="D110" s="312" t="s">
        <v>107</v>
      </c>
      <c r="E110" s="312" t="s">
        <v>110</v>
      </c>
      <c r="F110" s="313"/>
      <c r="G110" s="313">
        <f t="shared" ref="G110:T110" si="107">(G109*0.02)-(G109*0.02*0.005)</f>
        <v>995000</v>
      </c>
      <c r="H110" s="313">
        <f t="shared" si="107"/>
        <v>995000</v>
      </c>
      <c r="I110" s="313">
        <f t="shared" si="107"/>
        <v>995000</v>
      </c>
      <c r="J110" s="313">
        <f t="shared" ref="J110:K110" si="108">(J109*0.02)-(J109*0.02*0.005)</f>
        <v>995000</v>
      </c>
      <c r="K110" s="313">
        <f t="shared" si="108"/>
        <v>995000</v>
      </c>
      <c r="L110" s="313">
        <f t="shared" ref="L110" si="109">(L109*0.02)-(L109*0.02*0.005)</f>
        <v>995000</v>
      </c>
      <c r="M110" s="313">
        <f t="shared" ref="M110:O110" si="110">(M109*0.02)-(M109*0.02*0.005)</f>
        <v>995000</v>
      </c>
      <c r="N110" s="313">
        <f t="shared" ref="N110" si="111">(N109*0.02)-(N109*0.02*0.005)</f>
        <v>995000</v>
      </c>
      <c r="O110" s="346">
        <f t="shared" si="110"/>
        <v>995000</v>
      </c>
      <c r="P110" s="313">
        <f>(P109*0.02)-(P109*0.02*0.005)</f>
        <v>995000</v>
      </c>
      <c r="Q110" s="313">
        <f>(Q109*0.02)-(Q109*0.02*0.005)</f>
        <v>995000</v>
      </c>
      <c r="R110" s="313">
        <f t="shared" si="107"/>
        <v>995000</v>
      </c>
      <c r="S110" s="313">
        <f t="shared" ref="S110" si="112">(S109*0.02)-(S109*0.02*0.005)</f>
        <v>995000</v>
      </c>
      <c r="T110" s="313">
        <f t="shared" si="107"/>
        <v>995000</v>
      </c>
      <c r="U110" s="313">
        <f t="shared" si="53"/>
        <v>12935000</v>
      </c>
      <c r="V110" s="25"/>
    </row>
    <row r="111" spans="1:23" ht="14.25" customHeight="1" x14ac:dyDescent="0.25">
      <c r="A111" s="22"/>
      <c r="B111" s="83" t="s">
        <v>132</v>
      </c>
      <c r="C111" s="237"/>
      <c r="D111" s="81" t="s">
        <v>107</v>
      </c>
      <c r="E111" s="81" t="s">
        <v>132</v>
      </c>
      <c r="F111" s="73"/>
      <c r="G111" s="73">
        <f t="shared" ref="G111:T111" si="113">G109*0.02*0.005</f>
        <v>5000</v>
      </c>
      <c r="H111" s="82">
        <f t="shared" si="113"/>
        <v>5000</v>
      </c>
      <c r="I111" s="82">
        <f t="shared" si="113"/>
        <v>5000</v>
      </c>
      <c r="J111" s="82">
        <f t="shared" ref="J111:K111" si="114">J109*0.02*0.005</f>
        <v>5000</v>
      </c>
      <c r="K111" s="82">
        <f t="shared" si="114"/>
        <v>5000</v>
      </c>
      <c r="L111" s="73">
        <f t="shared" ref="L111" si="115">L109*0.02*0.005</f>
        <v>5000</v>
      </c>
      <c r="M111" s="82">
        <f t="shared" ref="M111:O111" si="116">M109*0.02*0.005</f>
        <v>5000</v>
      </c>
      <c r="N111" s="73">
        <f t="shared" ref="N111" si="117">N109*0.02*0.005</f>
        <v>5000</v>
      </c>
      <c r="O111" s="357">
        <f t="shared" si="116"/>
        <v>5000</v>
      </c>
      <c r="P111" s="82">
        <f>P109*0.02*0.005</f>
        <v>5000</v>
      </c>
      <c r="Q111" s="82">
        <f>Q109*0.02*0.005</f>
        <v>5000</v>
      </c>
      <c r="R111" s="82">
        <f t="shared" si="113"/>
        <v>5000</v>
      </c>
      <c r="S111" s="82">
        <f t="shared" ref="S111" si="118">S109*0.02*0.005</f>
        <v>5000</v>
      </c>
      <c r="T111" s="82">
        <f t="shared" si="113"/>
        <v>5000</v>
      </c>
      <c r="U111" s="30">
        <f t="shared" si="53"/>
        <v>65000</v>
      </c>
      <c r="V111" s="25"/>
    </row>
    <row r="112" spans="1:23" ht="14.25" customHeight="1" x14ac:dyDescent="0.25">
      <c r="A112" s="22">
        <v>5310</v>
      </c>
      <c r="B112" s="83" t="s">
        <v>136</v>
      </c>
      <c r="C112" s="237"/>
      <c r="D112" s="81" t="s">
        <v>107</v>
      </c>
      <c r="E112" s="86" t="s">
        <v>33</v>
      </c>
      <c r="F112" s="73"/>
      <c r="G112" s="73">
        <f t="shared" ref="G112:T112" si="119">G109-G110-G111</f>
        <v>49000000</v>
      </c>
      <c r="H112" s="82">
        <f t="shared" si="119"/>
        <v>49000000</v>
      </c>
      <c r="I112" s="82">
        <f t="shared" si="119"/>
        <v>49000000</v>
      </c>
      <c r="J112" s="82">
        <f t="shared" ref="J112:K112" si="120">J109-J110-J111</f>
        <v>49000000</v>
      </c>
      <c r="K112" s="82">
        <f t="shared" si="120"/>
        <v>49000000</v>
      </c>
      <c r="L112" s="73">
        <f t="shared" ref="L112" si="121">L109-L110-L111</f>
        <v>49000000</v>
      </c>
      <c r="M112" s="82">
        <f t="shared" ref="M112:O112" si="122">M109-M110-M111</f>
        <v>49000000</v>
      </c>
      <c r="N112" s="73">
        <f t="shared" ref="N112" si="123">N109-N110-N111</f>
        <v>49000000</v>
      </c>
      <c r="O112" s="357">
        <f t="shared" si="122"/>
        <v>49000000</v>
      </c>
      <c r="P112" s="82">
        <f>P109-P110-P111</f>
        <v>49000000</v>
      </c>
      <c r="Q112" s="82">
        <f>Q109-Q110-Q111</f>
        <v>49000000</v>
      </c>
      <c r="R112" s="82">
        <f t="shared" si="119"/>
        <v>49000000</v>
      </c>
      <c r="S112" s="82">
        <f t="shared" ref="S112" si="124">S109-S110-S111</f>
        <v>49000000</v>
      </c>
      <c r="T112" s="82">
        <f t="shared" si="119"/>
        <v>49000000</v>
      </c>
      <c r="U112" s="30">
        <f t="shared" si="53"/>
        <v>637000000</v>
      </c>
      <c r="V112" s="25"/>
    </row>
    <row r="113" spans="1:22" ht="14.25" customHeight="1" x14ac:dyDescent="0.25">
      <c r="A113" s="17">
        <v>5309</v>
      </c>
      <c r="B113" s="168" t="s">
        <v>96</v>
      </c>
      <c r="C113" s="236" t="s">
        <v>93</v>
      </c>
      <c r="D113" s="43"/>
      <c r="E113" s="19"/>
      <c r="F113" s="199"/>
      <c r="G113" s="181">
        <v>1600000000</v>
      </c>
      <c r="H113" s="26">
        <v>1600000000</v>
      </c>
      <c r="I113" s="26">
        <v>1600000000</v>
      </c>
      <c r="J113" s="26">
        <v>1600000000</v>
      </c>
      <c r="K113" s="26">
        <v>1600000000</v>
      </c>
      <c r="L113" s="181">
        <v>1600000000</v>
      </c>
      <c r="M113" s="26">
        <v>1600000000</v>
      </c>
      <c r="N113" s="181">
        <v>1600000000</v>
      </c>
      <c r="O113" s="358">
        <v>1600000000</v>
      </c>
      <c r="P113" s="26">
        <v>1600000000</v>
      </c>
      <c r="Q113" s="26">
        <v>1600000000</v>
      </c>
      <c r="R113" s="26">
        <v>1600000000</v>
      </c>
      <c r="S113" s="26">
        <v>1600000000</v>
      </c>
      <c r="T113" s="26">
        <v>1600000000</v>
      </c>
      <c r="U113" s="21">
        <f t="shared" si="53"/>
        <v>20800000000</v>
      </c>
      <c r="V113" s="171"/>
    </row>
    <row r="114" spans="1:22" ht="14.25" customHeight="1" x14ac:dyDescent="0.25">
      <c r="A114" s="309" t="s">
        <v>29</v>
      </c>
      <c r="B114" s="310" t="s">
        <v>94</v>
      </c>
      <c r="C114" s="311"/>
      <c r="D114" s="312" t="s">
        <v>107</v>
      </c>
      <c r="E114" s="312" t="s">
        <v>31</v>
      </c>
      <c r="F114" s="313"/>
      <c r="G114" s="313">
        <f t="shared" ref="G114:T114" si="125">G113*0.01</f>
        <v>16000000</v>
      </c>
      <c r="H114" s="313">
        <f t="shared" si="125"/>
        <v>16000000</v>
      </c>
      <c r="I114" s="313">
        <f t="shared" si="125"/>
        <v>16000000</v>
      </c>
      <c r="J114" s="313">
        <f t="shared" ref="J114:K114" si="126">J113*0.01</f>
        <v>16000000</v>
      </c>
      <c r="K114" s="313">
        <f t="shared" si="126"/>
        <v>16000000</v>
      </c>
      <c r="L114" s="313">
        <f t="shared" ref="L114" si="127">L113*0.01</f>
        <v>16000000</v>
      </c>
      <c r="M114" s="313">
        <f t="shared" ref="M114:O114" si="128">M113*0.01</f>
        <v>16000000</v>
      </c>
      <c r="N114" s="313">
        <f t="shared" ref="N114" si="129">N113*0.01</f>
        <v>16000000</v>
      </c>
      <c r="O114" s="346">
        <f t="shared" si="128"/>
        <v>16000000</v>
      </c>
      <c r="P114" s="313">
        <f>P113*0.01</f>
        <v>16000000</v>
      </c>
      <c r="Q114" s="313">
        <f>Q113*0.01</f>
        <v>16000000</v>
      </c>
      <c r="R114" s="313">
        <f t="shared" si="125"/>
        <v>16000000</v>
      </c>
      <c r="S114" s="313">
        <f t="shared" ref="S114" si="130">S113*0.01</f>
        <v>16000000</v>
      </c>
      <c r="T114" s="313">
        <f t="shared" si="125"/>
        <v>16000000</v>
      </c>
      <c r="U114" s="313">
        <f t="shared" si="53"/>
        <v>208000000</v>
      </c>
      <c r="V114" s="25"/>
    </row>
    <row r="115" spans="1:22" ht="14.25" customHeight="1" x14ac:dyDescent="0.25">
      <c r="A115" s="22">
        <v>5309</v>
      </c>
      <c r="B115" s="83" t="s">
        <v>137</v>
      </c>
      <c r="C115" s="237"/>
      <c r="D115" s="84" t="s">
        <v>107</v>
      </c>
      <c r="E115" s="85" t="s">
        <v>27</v>
      </c>
      <c r="F115" s="73"/>
      <c r="G115" s="73">
        <f t="shared" ref="G115:T115" si="131">G113-G114</f>
        <v>1584000000</v>
      </c>
      <c r="H115" s="82">
        <f t="shared" si="131"/>
        <v>1584000000</v>
      </c>
      <c r="I115" s="82">
        <f t="shared" si="131"/>
        <v>1584000000</v>
      </c>
      <c r="J115" s="82">
        <f t="shared" ref="J115:K115" si="132">J113-J114</f>
        <v>1584000000</v>
      </c>
      <c r="K115" s="82">
        <f t="shared" si="132"/>
        <v>1584000000</v>
      </c>
      <c r="L115" s="73">
        <f t="shared" ref="L115" si="133">L113-L114</f>
        <v>1584000000</v>
      </c>
      <c r="M115" s="82">
        <f t="shared" ref="M115:O115" si="134">M113-M114</f>
        <v>1584000000</v>
      </c>
      <c r="N115" s="73">
        <f t="shared" ref="N115" si="135">N113-N114</f>
        <v>1584000000</v>
      </c>
      <c r="O115" s="357">
        <f t="shared" si="134"/>
        <v>1584000000</v>
      </c>
      <c r="P115" s="82">
        <f>P113-P114</f>
        <v>1584000000</v>
      </c>
      <c r="Q115" s="82">
        <f>Q113-Q114</f>
        <v>1584000000</v>
      </c>
      <c r="R115" s="82">
        <f t="shared" si="131"/>
        <v>1584000000</v>
      </c>
      <c r="S115" s="82">
        <f t="shared" ref="S115" si="136">S113-S114</f>
        <v>1584000000</v>
      </c>
      <c r="T115" s="82">
        <f t="shared" si="131"/>
        <v>1584000000</v>
      </c>
      <c r="U115" s="30">
        <f t="shared" si="53"/>
        <v>20592000000</v>
      </c>
      <c r="V115" s="25"/>
    </row>
    <row r="116" spans="1:22" ht="14.25" customHeight="1" x14ac:dyDescent="0.25">
      <c r="A116" s="17" t="s">
        <v>138</v>
      </c>
      <c r="B116" s="18" t="s">
        <v>139</v>
      </c>
      <c r="C116" s="236" t="s">
        <v>140</v>
      </c>
      <c r="D116" s="43"/>
      <c r="E116" s="43"/>
      <c r="F116" s="199"/>
      <c r="G116" s="181">
        <v>350000000</v>
      </c>
      <c r="H116" s="26">
        <v>350000000</v>
      </c>
      <c r="I116" s="26">
        <v>350000000</v>
      </c>
      <c r="J116" s="26">
        <v>350000000</v>
      </c>
      <c r="K116" s="26">
        <v>350000000</v>
      </c>
      <c r="L116" s="181">
        <v>350000000</v>
      </c>
      <c r="M116" s="26">
        <v>350000000</v>
      </c>
      <c r="N116" s="181">
        <v>350000000</v>
      </c>
      <c r="O116" s="358">
        <v>350000000</v>
      </c>
      <c r="P116" s="26">
        <v>350000000</v>
      </c>
      <c r="Q116" s="26">
        <v>350000000</v>
      </c>
      <c r="R116" s="26">
        <v>350000000</v>
      </c>
      <c r="S116" s="26">
        <v>350000000</v>
      </c>
      <c r="T116" s="26">
        <v>350000000</v>
      </c>
      <c r="U116" s="21">
        <f t="shared" si="53"/>
        <v>4550000000</v>
      </c>
      <c r="V116" s="171"/>
    </row>
    <row r="117" spans="1:22" ht="14.25" customHeight="1" x14ac:dyDescent="0.25">
      <c r="A117" s="309"/>
      <c r="B117" s="310" t="s">
        <v>131</v>
      </c>
      <c r="C117" s="311"/>
      <c r="D117" s="312" t="s">
        <v>107</v>
      </c>
      <c r="E117" s="312" t="s">
        <v>110</v>
      </c>
      <c r="F117" s="313"/>
      <c r="G117" s="313">
        <f t="shared" ref="G117:T117" si="137">(G116*0.02)-(G116*0.02*0.005)</f>
        <v>6965000</v>
      </c>
      <c r="H117" s="313">
        <f t="shared" si="137"/>
        <v>6965000</v>
      </c>
      <c r="I117" s="313">
        <f t="shared" si="137"/>
        <v>6965000</v>
      </c>
      <c r="J117" s="313">
        <f t="shared" ref="J117:K117" si="138">(J116*0.02)-(J116*0.02*0.005)</f>
        <v>6965000</v>
      </c>
      <c r="K117" s="313">
        <f t="shared" si="138"/>
        <v>6965000</v>
      </c>
      <c r="L117" s="313">
        <f t="shared" ref="L117:M117" si="139">(L116*0.02)-(L116*0.02*0.005)</f>
        <v>6965000</v>
      </c>
      <c r="M117" s="313">
        <f t="shared" si="139"/>
        <v>6965000</v>
      </c>
      <c r="N117" s="313">
        <f t="shared" ref="N117:O117" si="140">(N116*0.02)-(N116*0.02*0.005)</f>
        <v>6965000</v>
      </c>
      <c r="O117" s="346">
        <f t="shared" si="140"/>
        <v>6965000</v>
      </c>
      <c r="P117" s="313">
        <f>(P116*0.02)-(P116*0.02*0.005)</f>
        <v>6965000</v>
      </c>
      <c r="Q117" s="313">
        <f>(Q116*0.02)-(Q116*0.02*0.005)</f>
        <v>6965000</v>
      </c>
      <c r="R117" s="313">
        <f t="shared" si="137"/>
        <v>6965000</v>
      </c>
      <c r="S117" s="313">
        <f t="shared" ref="S117" si="141">(S116*0.02)-(S116*0.02*0.005)</f>
        <v>6965000</v>
      </c>
      <c r="T117" s="313">
        <f t="shared" si="137"/>
        <v>6965000</v>
      </c>
      <c r="U117" s="313">
        <f t="shared" si="53"/>
        <v>90545000</v>
      </c>
      <c r="V117" s="25"/>
    </row>
    <row r="118" spans="1:22" ht="14.25" customHeight="1" x14ac:dyDescent="0.25">
      <c r="A118" s="22"/>
      <c r="B118" s="83" t="s">
        <v>132</v>
      </c>
      <c r="C118" s="237"/>
      <c r="D118" s="84" t="s">
        <v>107</v>
      </c>
      <c r="E118" s="84" t="s">
        <v>132</v>
      </c>
      <c r="F118" s="73"/>
      <c r="G118" s="73">
        <f t="shared" ref="G118:T118" si="142">G116*0.02*0.005</f>
        <v>35000</v>
      </c>
      <c r="H118" s="82">
        <f t="shared" si="142"/>
        <v>35000</v>
      </c>
      <c r="I118" s="82">
        <f t="shared" si="142"/>
        <v>35000</v>
      </c>
      <c r="J118" s="82">
        <f t="shared" ref="J118:K118" si="143">J116*0.02*0.005</f>
        <v>35000</v>
      </c>
      <c r="K118" s="82">
        <f t="shared" si="143"/>
        <v>35000</v>
      </c>
      <c r="L118" s="73">
        <f t="shared" ref="L118:M118" si="144">L116*0.02*0.005</f>
        <v>35000</v>
      </c>
      <c r="M118" s="82">
        <f t="shared" si="144"/>
        <v>35000</v>
      </c>
      <c r="N118" s="73">
        <f t="shared" ref="N118:O118" si="145">N116*0.02*0.005</f>
        <v>35000</v>
      </c>
      <c r="O118" s="357">
        <f t="shared" si="145"/>
        <v>35000</v>
      </c>
      <c r="P118" s="82">
        <f>P116*0.02*0.005</f>
        <v>35000</v>
      </c>
      <c r="Q118" s="82">
        <f>Q116*0.02*0.005</f>
        <v>35000</v>
      </c>
      <c r="R118" s="82">
        <f t="shared" si="142"/>
        <v>35000</v>
      </c>
      <c r="S118" s="82">
        <f t="shared" ref="S118" si="146">S116*0.02*0.005</f>
        <v>35000</v>
      </c>
      <c r="T118" s="82">
        <f t="shared" si="142"/>
        <v>35000</v>
      </c>
      <c r="U118" s="30">
        <f t="shared" si="53"/>
        <v>455000</v>
      </c>
      <c r="V118" s="25"/>
    </row>
    <row r="119" spans="1:22" ht="14.25" customHeight="1" x14ac:dyDescent="0.25">
      <c r="A119" s="22"/>
      <c r="B119" s="83" t="s">
        <v>141</v>
      </c>
      <c r="C119" s="237"/>
      <c r="D119" s="84" t="s">
        <v>107</v>
      </c>
      <c r="E119" s="85" t="s">
        <v>27</v>
      </c>
      <c r="F119" s="73"/>
      <c r="G119" s="73">
        <f t="shared" ref="G119:T119" si="147">G116-G117-G118</f>
        <v>343000000</v>
      </c>
      <c r="H119" s="82">
        <f t="shared" si="147"/>
        <v>343000000</v>
      </c>
      <c r="I119" s="82">
        <f t="shared" si="147"/>
        <v>343000000</v>
      </c>
      <c r="J119" s="82">
        <f t="shared" ref="J119:K119" si="148">J116-J117-J118</f>
        <v>343000000</v>
      </c>
      <c r="K119" s="82">
        <f t="shared" si="148"/>
        <v>343000000</v>
      </c>
      <c r="L119" s="73">
        <f t="shared" ref="L119:M119" si="149">L116-L117-L118</f>
        <v>343000000</v>
      </c>
      <c r="M119" s="82">
        <f t="shared" si="149"/>
        <v>343000000</v>
      </c>
      <c r="N119" s="73">
        <f t="shared" ref="N119:O119" si="150">N116-N117-N118</f>
        <v>343000000</v>
      </c>
      <c r="O119" s="357">
        <f t="shared" si="150"/>
        <v>343000000</v>
      </c>
      <c r="P119" s="82">
        <f>P116-P117-P118</f>
        <v>343000000</v>
      </c>
      <c r="Q119" s="82">
        <f>Q116-Q117-Q118</f>
        <v>343000000</v>
      </c>
      <c r="R119" s="82">
        <f t="shared" si="147"/>
        <v>343000000</v>
      </c>
      <c r="S119" s="82">
        <f t="shared" ref="S119" si="151">S116-S117-S118</f>
        <v>343000000</v>
      </c>
      <c r="T119" s="82">
        <f t="shared" si="147"/>
        <v>343000000</v>
      </c>
      <c r="U119" s="30">
        <f t="shared" si="53"/>
        <v>4459000000</v>
      </c>
      <c r="V119" s="25"/>
    </row>
    <row r="120" spans="1:22" ht="14.25" customHeight="1" x14ac:dyDescent="0.25">
      <c r="A120" s="17" t="s">
        <v>125</v>
      </c>
      <c r="B120" s="18" t="s">
        <v>126</v>
      </c>
      <c r="C120" s="236" t="s">
        <v>142</v>
      </c>
      <c r="D120" s="43"/>
      <c r="E120" s="43"/>
      <c r="F120" s="199"/>
      <c r="G120" s="181">
        <v>50000000</v>
      </c>
      <c r="H120" s="26">
        <v>50000000</v>
      </c>
      <c r="I120" s="26">
        <v>50000000</v>
      </c>
      <c r="J120" s="26">
        <v>50000000</v>
      </c>
      <c r="K120" s="26">
        <v>50000000</v>
      </c>
      <c r="L120" s="181">
        <v>50000000</v>
      </c>
      <c r="M120" s="26">
        <v>50000000</v>
      </c>
      <c r="N120" s="181">
        <v>50000000</v>
      </c>
      <c r="O120" s="358">
        <v>50000000</v>
      </c>
      <c r="P120" s="26">
        <v>50000000</v>
      </c>
      <c r="Q120" s="26">
        <v>50000000</v>
      </c>
      <c r="R120" s="26">
        <v>50000000</v>
      </c>
      <c r="S120" s="26">
        <v>50000000</v>
      </c>
      <c r="T120" s="26">
        <v>50000000</v>
      </c>
      <c r="U120" s="21">
        <f t="shared" si="53"/>
        <v>650000000</v>
      </c>
      <c r="V120" s="171"/>
    </row>
    <row r="121" spans="1:22" ht="14.25" customHeight="1" x14ac:dyDescent="0.25">
      <c r="A121" s="309"/>
      <c r="B121" s="310" t="s">
        <v>131</v>
      </c>
      <c r="C121" s="311"/>
      <c r="D121" s="312" t="s">
        <v>107</v>
      </c>
      <c r="E121" s="312" t="s">
        <v>110</v>
      </c>
      <c r="F121" s="313"/>
      <c r="G121" s="313">
        <f t="shared" ref="G121:T121" si="152">(G120*0.02)-(G120*0.02*0.005)</f>
        <v>995000</v>
      </c>
      <c r="H121" s="313">
        <f t="shared" si="152"/>
        <v>995000</v>
      </c>
      <c r="I121" s="313">
        <f t="shared" si="152"/>
        <v>995000</v>
      </c>
      <c r="J121" s="313">
        <f t="shared" ref="J121:K121" si="153">(J120*0.02)-(J120*0.02*0.005)</f>
        <v>995000</v>
      </c>
      <c r="K121" s="313">
        <f t="shared" si="153"/>
        <v>995000</v>
      </c>
      <c r="L121" s="313">
        <f t="shared" ref="L121:M121" si="154">(L120*0.02)-(L120*0.02*0.005)</f>
        <v>995000</v>
      </c>
      <c r="M121" s="313">
        <f t="shared" si="154"/>
        <v>995000</v>
      </c>
      <c r="N121" s="313">
        <f t="shared" ref="N121:O121" si="155">(N120*0.02)-(N120*0.02*0.005)</f>
        <v>995000</v>
      </c>
      <c r="O121" s="346">
        <f t="shared" si="155"/>
        <v>995000</v>
      </c>
      <c r="P121" s="313">
        <f>(P120*0.02)-(P120*0.02*0.005)</f>
        <v>995000</v>
      </c>
      <c r="Q121" s="313">
        <f>(Q120*0.02)-(Q120*0.02*0.005)</f>
        <v>995000</v>
      </c>
      <c r="R121" s="313">
        <f t="shared" si="152"/>
        <v>995000</v>
      </c>
      <c r="S121" s="313">
        <f t="shared" ref="S121" si="156">(S120*0.02)-(S120*0.02*0.005)</f>
        <v>995000</v>
      </c>
      <c r="T121" s="313">
        <f t="shared" si="152"/>
        <v>995000</v>
      </c>
      <c r="U121" s="313">
        <f t="shared" si="53"/>
        <v>12935000</v>
      </c>
      <c r="V121" s="25"/>
    </row>
    <row r="122" spans="1:22" ht="14.25" customHeight="1" x14ac:dyDescent="0.25">
      <c r="A122" s="22"/>
      <c r="B122" s="83" t="s">
        <v>132</v>
      </c>
      <c r="C122" s="237"/>
      <c r="D122" s="84" t="s">
        <v>107</v>
      </c>
      <c r="E122" s="84" t="s">
        <v>132</v>
      </c>
      <c r="F122" s="73"/>
      <c r="G122" s="73">
        <f t="shared" ref="G122:T122" si="157">G120*0.02*0.005</f>
        <v>5000</v>
      </c>
      <c r="H122" s="82">
        <f t="shared" si="157"/>
        <v>5000</v>
      </c>
      <c r="I122" s="82">
        <f t="shared" si="157"/>
        <v>5000</v>
      </c>
      <c r="J122" s="82">
        <f t="shared" ref="J122:K122" si="158">J120*0.02*0.005</f>
        <v>5000</v>
      </c>
      <c r="K122" s="82">
        <f t="shared" si="158"/>
        <v>5000</v>
      </c>
      <c r="L122" s="73">
        <f t="shared" ref="L122:M122" si="159">L120*0.02*0.005</f>
        <v>5000</v>
      </c>
      <c r="M122" s="82">
        <f t="shared" si="159"/>
        <v>5000</v>
      </c>
      <c r="N122" s="73">
        <f t="shared" ref="N122:O122" si="160">N120*0.02*0.005</f>
        <v>5000</v>
      </c>
      <c r="O122" s="357">
        <f t="shared" si="160"/>
        <v>5000</v>
      </c>
      <c r="P122" s="82">
        <f>P120*0.02*0.005</f>
        <v>5000</v>
      </c>
      <c r="Q122" s="82">
        <f>Q120*0.02*0.005</f>
        <v>5000</v>
      </c>
      <c r="R122" s="82">
        <f t="shared" si="157"/>
        <v>5000</v>
      </c>
      <c r="S122" s="82">
        <f t="shared" ref="S122" si="161">S120*0.02*0.005</f>
        <v>5000</v>
      </c>
      <c r="T122" s="82">
        <f t="shared" si="157"/>
        <v>5000</v>
      </c>
      <c r="U122" s="30">
        <f t="shared" si="53"/>
        <v>65000</v>
      </c>
      <c r="V122" s="25"/>
    </row>
    <row r="123" spans="1:22" ht="14.25" customHeight="1" x14ac:dyDescent="0.25">
      <c r="A123" s="22"/>
      <c r="B123" s="83" t="s">
        <v>126</v>
      </c>
      <c r="C123" s="237"/>
      <c r="D123" s="84" t="s">
        <v>107</v>
      </c>
      <c r="E123" s="85" t="s">
        <v>27</v>
      </c>
      <c r="F123" s="73"/>
      <c r="G123" s="73">
        <f t="shared" ref="G123:T123" si="162">G120-G121-G122</f>
        <v>49000000</v>
      </c>
      <c r="H123" s="82">
        <f t="shared" si="162"/>
        <v>49000000</v>
      </c>
      <c r="I123" s="82">
        <f t="shared" si="162"/>
        <v>49000000</v>
      </c>
      <c r="J123" s="82">
        <f t="shared" ref="J123:K123" si="163">J120-J121-J122</f>
        <v>49000000</v>
      </c>
      <c r="K123" s="82">
        <f t="shared" si="163"/>
        <v>49000000</v>
      </c>
      <c r="L123" s="73">
        <f t="shared" ref="L123:M123" si="164">L120-L121-L122</f>
        <v>49000000</v>
      </c>
      <c r="M123" s="82">
        <f t="shared" si="164"/>
        <v>49000000</v>
      </c>
      <c r="N123" s="73">
        <f t="shared" ref="N123:O123" si="165">N120-N121-N122</f>
        <v>49000000</v>
      </c>
      <c r="O123" s="357">
        <f t="shared" si="165"/>
        <v>49000000</v>
      </c>
      <c r="P123" s="82">
        <f>P120-P121-P122</f>
        <v>49000000</v>
      </c>
      <c r="Q123" s="82">
        <f>Q120-Q121-Q122</f>
        <v>49000000</v>
      </c>
      <c r="R123" s="82">
        <f t="shared" si="162"/>
        <v>49000000</v>
      </c>
      <c r="S123" s="82">
        <f t="shared" ref="S123" si="166">S120-S121-S122</f>
        <v>49000000</v>
      </c>
      <c r="T123" s="82">
        <f t="shared" si="162"/>
        <v>49000000</v>
      </c>
      <c r="U123" s="30">
        <f t="shared" si="53"/>
        <v>637000000</v>
      </c>
      <c r="V123" s="25"/>
    </row>
    <row r="124" spans="1:22" ht="14.25" customHeight="1" x14ac:dyDescent="0.25">
      <c r="A124" s="17" t="s">
        <v>127</v>
      </c>
      <c r="B124" s="18" t="s">
        <v>120</v>
      </c>
      <c r="C124" s="236" t="s">
        <v>143</v>
      </c>
      <c r="D124" s="43"/>
      <c r="E124" s="43"/>
      <c r="F124" s="199"/>
      <c r="G124" s="181">
        <v>200000000</v>
      </c>
      <c r="H124" s="26">
        <v>200000000</v>
      </c>
      <c r="I124" s="26">
        <v>200000000</v>
      </c>
      <c r="J124" s="26">
        <v>200000000</v>
      </c>
      <c r="K124" s="26">
        <v>200000000</v>
      </c>
      <c r="L124" s="181">
        <v>200000000</v>
      </c>
      <c r="M124" s="26">
        <v>200000000</v>
      </c>
      <c r="N124" s="181">
        <v>200000000</v>
      </c>
      <c r="O124" s="358">
        <v>200000000</v>
      </c>
      <c r="P124" s="26">
        <v>200000000</v>
      </c>
      <c r="Q124" s="26">
        <v>200000000</v>
      </c>
      <c r="R124" s="26">
        <v>200000000</v>
      </c>
      <c r="S124" s="26">
        <v>200000000</v>
      </c>
      <c r="T124" s="26">
        <v>200000000</v>
      </c>
      <c r="U124" s="21">
        <f t="shared" si="53"/>
        <v>2600000000</v>
      </c>
      <c r="V124" s="171"/>
    </row>
    <row r="125" spans="1:22" ht="14.25" customHeight="1" x14ac:dyDescent="0.25">
      <c r="A125" s="309"/>
      <c r="B125" s="310" t="s">
        <v>131</v>
      </c>
      <c r="C125" s="311"/>
      <c r="D125" s="312" t="s">
        <v>107</v>
      </c>
      <c r="E125" s="312" t="s">
        <v>110</v>
      </c>
      <c r="F125" s="313"/>
      <c r="G125" s="313">
        <f t="shared" ref="G125:T125" si="167">(G124*0.02)-(G124*0.02*0.005)</f>
        <v>3980000</v>
      </c>
      <c r="H125" s="313">
        <f t="shared" si="167"/>
        <v>3980000</v>
      </c>
      <c r="I125" s="313">
        <f t="shared" si="167"/>
        <v>3980000</v>
      </c>
      <c r="J125" s="313">
        <f t="shared" ref="J125:K125" si="168">(J124*0.02)-(J124*0.02*0.005)</f>
        <v>3980000</v>
      </c>
      <c r="K125" s="313">
        <f t="shared" si="168"/>
        <v>3980000</v>
      </c>
      <c r="L125" s="313">
        <f t="shared" ref="L125:M125" si="169">(L124*0.02)-(L124*0.02*0.005)</f>
        <v>3980000</v>
      </c>
      <c r="M125" s="313">
        <f t="shared" si="169"/>
        <v>3980000</v>
      </c>
      <c r="N125" s="313">
        <f t="shared" ref="N125:O125" si="170">(N124*0.02)-(N124*0.02*0.005)</f>
        <v>3980000</v>
      </c>
      <c r="O125" s="346">
        <f t="shared" si="170"/>
        <v>3980000</v>
      </c>
      <c r="P125" s="313">
        <f>(P124*0.02)-(P124*0.02*0.005)</f>
        <v>3980000</v>
      </c>
      <c r="Q125" s="313">
        <f>(Q124*0.02)-(Q124*0.02*0.005)</f>
        <v>3980000</v>
      </c>
      <c r="R125" s="313">
        <f t="shared" si="167"/>
        <v>3980000</v>
      </c>
      <c r="S125" s="313">
        <f t="shared" ref="S125" si="171">(S124*0.02)-(S124*0.02*0.005)</f>
        <v>3980000</v>
      </c>
      <c r="T125" s="313">
        <f t="shared" si="167"/>
        <v>3980000</v>
      </c>
      <c r="U125" s="313">
        <f t="shared" si="53"/>
        <v>51740000</v>
      </c>
      <c r="V125" s="25"/>
    </row>
    <row r="126" spans="1:22" ht="14.25" customHeight="1" x14ac:dyDescent="0.25">
      <c r="A126" s="22"/>
      <c r="B126" s="83" t="s">
        <v>132</v>
      </c>
      <c r="C126" s="237"/>
      <c r="D126" s="84" t="s">
        <v>107</v>
      </c>
      <c r="E126" s="84" t="s">
        <v>132</v>
      </c>
      <c r="F126" s="73"/>
      <c r="G126" s="73">
        <f t="shared" ref="G126:T126" si="172">G124*0.02*0.005</f>
        <v>20000</v>
      </c>
      <c r="H126" s="82">
        <f t="shared" si="172"/>
        <v>20000</v>
      </c>
      <c r="I126" s="82">
        <f t="shared" si="172"/>
        <v>20000</v>
      </c>
      <c r="J126" s="82">
        <f t="shared" ref="J126:K126" si="173">J124*0.02*0.005</f>
        <v>20000</v>
      </c>
      <c r="K126" s="82">
        <f t="shared" si="173"/>
        <v>20000</v>
      </c>
      <c r="L126" s="73">
        <f t="shared" ref="L126:M126" si="174">L124*0.02*0.005</f>
        <v>20000</v>
      </c>
      <c r="M126" s="82">
        <f t="shared" si="174"/>
        <v>20000</v>
      </c>
      <c r="N126" s="73">
        <f t="shared" ref="N126:O126" si="175">N124*0.02*0.005</f>
        <v>20000</v>
      </c>
      <c r="O126" s="357">
        <f t="shared" si="175"/>
        <v>20000</v>
      </c>
      <c r="P126" s="82">
        <f>P124*0.02*0.005</f>
        <v>20000</v>
      </c>
      <c r="Q126" s="82">
        <f>Q124*0.02*0.005</f>
        <v>20000</v>
      </c>
      <c r="R126" s="82">
        <f t="shared" si="172"/>
        <v>20000</v>
      </c>
      <c r="S126" s="82">
        <f t="shared" ref="S126" si="176">S124*0.02*0.005</f>
        <v>20000</v>
      </c>
      <c r="T126" s="82">
        <f t="shared" si="172"/>
        <v>20000</v>
      </c>
      <c r="U126" s="30">
        <f t="shared" si="53"/>
        <v>260000</v>
      </c>
      <c r="V126" s="25"/>
    </row>
    <row r="127" spans="1:22" ht="14.1" customHeight="1" x14ac:dyDescent="0.25">
      <c r="A127" s="22"/>
      <c r="B127" s="83" t="s">
        <v>120</v>
      </c>
      <c r="C127" s="237"/>
      <c r="D127" s="84" t="s">
        <v>107</v>
      </c>
      <c r="E127" s="85" t="s">
        <v>27</v>
      </c>
      <c r="F127" s="73"/>
      <c r="G127" s="73">
        <f t="shared" ref="G127:T127" si="177">G124-G125-G126</f>
        <v>196000000</v>
      </c>
      <c r="H127" s="82">
        <f t="shared" si="177"/>
        <v>196000000</v>
      </c>
      <c r="I127" s="82">
        <f t="shared" si="177"/>
        <v>196000000</v>
      </c>
      <c r="J127" s="82">
        <f t="shared" ref="J127:K127" si="178">J124-J125-J126</f>
        <v>196000000</v>
      </c>
      <c r="K127" s="82">
        <f t="shared" si="178"/>
        <v>196000000</v>
      </c>
      <c r="L127" s="73">
        <f t="shared" ref="L127:M127" si="179">L124-L125-L126</f>
        <v>196000000</v>
      </c>
      <c r="M127" s="82">
        <f t="shared" si="179"/>
        <v>196000000</v>
      </c>
      <c r="N127" s="73">
        <f t="shared" ref="N127:O127" si="180">N124-N125-N126</f>
        <v>196000000</v>
      </c>
      <c r="O127" s="357">
        <f t="shared" si="180"/>
        <v>196000000</v>
      </c>
      <c r="P127" s="82">
        <f>P124-P125-P126</f>
        <v>196000000</v>
      </c>
      <c r="Q127" s="82">
        <f>Q124-Q125-Q126</f>
        <v>196000000</v>
      </c>
      <c r="R127" s="82">
        <f t="shared" si="177"/>
        <v>196000000</v>
      </c>
      <c r="S127" s="82">
        <f t="shared" ref="S127" si="181">S124-S125-S126</f>
        <v>196000000</v>
      </c>
      <c r="T127" s="82">
        <f t="shared" si="177"/>
        <v>196000000</v>
      </c>
      <c r="U127" s="30">
        <f t="shared" si="53"/>
        <v>2548000000</v>
      </c>
      <c r="V127" s="25"/>
    </row>
    <row r="128" spans="1:22" s="201" customFormat="1" ht="40.5" customHeight="1" thickBot="1" x14ac:dyDescent="0.25">
      <c r="A128" s="477" t="s">
        <v>144</v>
      </c>
      <c r="B128" s="478"/>
      <c r="C128" s="242" t="s">
        <v>145</v>
      </c>
      <c r="D128" s="293"/>
      <c r="E128" s="293"/>
      <c r="F128" s="185"/>
      <c r="G128" s="185"/>
      <c r="H128" s="185"/>
      <c r="I128" s="185"/>
      <c r="J128" s="185"/>
      <c r="K128" s="185"/>
      <c r="L128" s="185">
        <v>213905338</v>
      </c>
      <c r="M128" s="38"/>
      <c r="N128" s="185"/>
      <c r="O128" s="350"/>
      <c r="P128" s="185"/>
      <c r="Q128" s="185"/>
      <c r="R128" s="185"/>
      <c r="S128" s="185"/>
      <c r="T128" s="185"/>
      <c r="U128" s="294"/>
      <c r="V128" s="295"/>
    </row>
    <row r="129" spans="1:23" ht="14.25" customHeight="1" x14ac:dyDescent="0.25">
      <c r="A129" s="22">
        <v>5324</v>
      </c>
      <c r="B129" s="83" t="s">
        <v>146</v>
      </c>
      <c r="C129" s="237"/>
      <c r="D129" s="84"/>
      <c r="E129" s="84"/>
      <c r="F129" s="73"/>
      <c r="G129" s="73"/>
      <c r="H129" s="82"/>
      <c r="I129" s="82"/>
      <c r="J129" s="82"/>
      <c r="K129" s="82"/>
      <c r="L129" s="73">
        <f>L128-L130</f>
        <v>212301047.965</v>
      </c>
      <c r="M129" s="82"/>
      <c r="N129" s="73"/>
      <c r="O129" s="357"/>
      <c r="P129" s="73"/>
      <c r="Q129" s="73"/>
      <c r="R129" s="82"/>
      <c r="S129" s="82"/>
      <c r="T129" s="82"/>
      <c r="U129" s="30"/>
      <c r="V129" s="25"/>
    </row>
    <row r="130" spans="1:23" ht="14.25" customHeight="1" x14ac:dyDescent="0.25">
      <c r="A130" s="309"/>
      <c r="B130" s="310" t="s">
        <v>36</v>
      </c>
      <c r="C130" s="311"/>
      <c r="D130" s="312"/>
      <c r="E130" s="312"/>
      <c r="F130" s="313"/>
      <c r="G130" s="313"/>
      <c r="H130" s="313"/>
      <c r="I130" s="313"/>
      <c r="J130" s="313"/>
      <c r="K130" s="313"/>
      <c r="L130" s="313">
        <f>L128*0.0075</f>
        <v>1604290.0349999999</v>
      </c>
      <c r="M130" s="313"/>
      <c r="N130" s="313"/>
      <c r="O130" s="346"/>
      <c r="P130" s="313"/>
      <c r="Q130" s="313"/>
      <c r="R130" s="313"/>
      <c r="S130" s="313"/>
      <c r="T130" s="313"/>
      <c r="U130" s="313"/>
      <c r="V130" s="25"/>
    </row>
    <row r="131" spans="1:23" ht="15.75" thickBot="1" x14ac:dyDescent="0.25">
      <c r="A131" s="468" t="s">
        <v>147</v>
      </c>
      <c r="B131" s="469"/>
      <c r="C131" s="367"/>
      <c r="D131" s="59"/>
      <c r="E131" s="59"/>
      <c r="F131" s="185">
        <f>F4+F52</f>
        <v>12959120462</v>
      </c>
      <c r="G131" s="185">
        <f>G4+G52+G97</f>
        <v>20514763267</v>
      </c>
      <c r="H131" s="38">
        <f>H4+H52+H97</f>
        <v>21284000000</v>
      </c>
      <c r="I131" s="38">
        <f>I4+I52+I97</f>
        <v>21122000000</v>
      </c>
      <c r="J131" s="38">
        <f>J4+J52+J97</f>
        <v>21700428324</v>
      </c>
      <c r="K131" s="38">
        <f>K4+K52+K97</f>
        <v>21079562000</v>
      </c>
      <c r="L131" s="185">
        <f>L4+L52+L97+L128</f>
        <v>21432364662</v>
      </c>
      <c r="M131" s="38">
        <f>M4+M52+M97+M128</f>
        <v>21640000000</v>
      </c>
      <c r="N131" s="185">
        <f>N4+N52+N97</f>
        <v>21553000000</v>
      </c>
      <c r="O131" s="350">
        <f>O4+O52+O97+O128</f>
        <v>21278000000</v>
      </c>
      <c r="P131" s="38">
        <f>P4+P52+P97+P128</f>
        <v>18921032124</v>
      </c>
      <c r="Q131" s="38">
        <f>Q4+Q52+Q97+Q128</f>
        <v>20847500000</v>
      </c>
      <c r="R131" s="38">
        <f>R4+R52+R97</f>
        <v>21929000000</v>
      </c>
      <c r="S131" s="38">
        <f>S4+S52+S97</f>
        <v>21044525000</v>
      </c>
      <c r="T131" s="38">
        <f>T4+T52+T97</f>
        <v>22292000000</v>
      </c>
      <c r="U131" s="39">
        <f>U4+U52+U97</f>
        <v>275140270039</v>
      </c>
      <c r="V131" s="56"/>
      <c r="W131" s="60"/>
    </row>
    <row r="132" spans="1:23" ht="14.25" customHeight="1" x14ac:dyDescent="0.25">
      <c r="A132" s="61" t="s">
        <v>148</v>
      </c>
      <c r="B132" s="61"/>
      <c r="C132" s="248"/>
      <c r="D132" s="61"/>
      <c r="E132" s="61"/>
      <c r="F132" s="200"/>
      <c r="M132"/>
      <c r="O132" s="359"/>
      <c r="P132" s="306"/>
      <c r="Q132" s="306"/>
      <c r="V132" s="62"/>
    </row>
    <row r="133" spans="1:23" ht="14.25" customHeight="1" x14ac:dyDescent="0.25">
      <c r="A133" s="61" t="s">
        <v>149</v>
      </c>
      <c r="B133" s="62"/>
      <c r="C133" s="248"/>
      <c r="D133" s="64"/>
      <c r="E133" s="64"/>
      <c r="F133" s="202"/>
      <c r="G133" s="203"/>
      <c r="H133" s="62"/>
      <c r="I133" s="62"/>
      <c r="J133" s="203"/>
      <c r="K133" s="203"/>
      <c r="L133" s="205"/>
      <c r="M133" s="62"/>
      <c r="N133" s="203"/>
      <c r="O133" s="360"/>
      <c r="P133" s="203"/>
      <c r="Q133" s="203"/>
      <c r="R133" s="62"/>
      <c r="S133" s="62"/>
      <c r="T133" s="62"/>
      <c r="U133" s="62"/>
      <c r="V133" s="62"/>
    </row>
    <row r="134" spans="1:23" ht="14.25" customHeight="1" x14ac:dyDescent="0.25">
      <c r="A134" s="200" t="s">
        <v>150</v>
      </c>
      <c r="B134" s="62"/>
      <c r="C134" s="248"/>
      <c r="D134" s="64"/>
      <c r="E134" s="64"/>
      <c r="F134" s="202"/>
      <c r="G134" s="203"/>
      <c r="H134" s="62"/>
      <c r="I134" s="62"/>
      <c r="J134" s="203"/>
      <c r="K134" s="203"/>
      <c r="L134" s="205">
        <f>L131-L97</f>
        <v>17182364662</v>
      </c>
      <c r="M134" s="62"/>
      <c r="N134" s="203"/>
      <c r="O134" s="360"/>
      <c r="P134" s="203"/>
      <c r="Q134" s="203"/>
      <c r="R134" s="62"/>
      <c r="S134" s="62"/>
      <c r="T134" s="62"/>
      <c r="U134" s="62"/>
      <c r="V134" s="62"/>
    </row>
    <row r="135" spans="1:23" ht="14.25" customHeight="1" x14ac:dyDescent="0.25">
      <c r="A135" s="200" t="s">
        <v>151</v>
      </c>
      <c r="B135" s="62"/>
      <c r="C135" s="248"/>
      <c r="D135" s="64"/>
      <c r="E135" s="64"/>
      <c r="F135" s="202"/>
      <c r="G135" s="203"/>
      <c r="H135" s="62"/>
      <c r="I135" s="62"/>
      <c r="J135" s="203"/>
      <c r="K135" s="203"/>
      <c r="L135" s="203"/>
      <c r="M135" s="62"/>
      <c r="N135" s="203"/>
      <c r="O135" s="360"/>
      <c r="P135" s="203"/>
      <c r="Q135" s="203"/>
      <c r="R135" s="62"/>
      <c r="S135" s="62"/>
      <c r="T135" s="62"/>
      <c r="U135" s="62"/>
      <c r="V135" s="62"/>
    </row>
    <row r="136" spans="1:23" ht="14.25" customHeight="1" x14ac:dyDescent="0.25">
      <c r="A136" s="200"/>
      <c r="B136" s="62"/>
      <c r="C136" s="248"/>
      <c r="D136" s="64"/>
      <c r="E136" s="64"/>
      <c r="F136" s="202"/>
      <c r="G136" s="203"/>
      <c r="H136" s="62"/>
      <c r="I136" s="62"/>
      <c r="J136" s="203"/>
      <c r="K136" s="203"/>
      <c r="L136" s="203"/>
      <c r="M136" s="62"/>
      <c r="N136" s="203"/>
      <c r="O136" s="360"/>
      <c r="P136" s="203"/>
      <c r="Q136" s="203"/>
      <c r="R136" s="62"/>
      <c r="S136" s="62"/>
      <c r="T136" s="62"/>
      <c r="U136" s="62"/>
      <c r="V136" s="62"/>
    </row>
    <row r="137" spans="1:23" ht="26.1" customHeight="1" x14ac:dyDescent="0.25">
      <c r="A137" s="63"/>
      <c r="B137" s="172" t="s">
        <v>152</v>
      </c>
      <c r="C137" s="234"/>
      <c r="D137" s="64"/>
      <c r="E137" s="64"/>
      <c r="F137" s="233" t="s">
        <v>153</v>
      </c>
      <c r="G137" s="233" t="s">
        <v>154</v>
      </c>
      <c r="H137" s="234" t="s">
        <v>155</v>
      </c>
      <c r="I137" s="234" t="s">
        <v>156</v>
      </c>
      <c r="J137" s="234" t="s">
        <v>157</v>
      </c>
      <c r="K137" s="234" t="s">
        <v>158</v>
      </c>
      <c r="L137" s="233" t="s">
        <v>159</v>
      </c>
      <c r="M137" s="234" t="s">
        <v>160</v>
      </c>
      <c r="N137" s="233" t="s">
        <v>161</v>
      </c>
      <c r="O137" s="361" t="s">
        <v>162</v>
      </c>
      <c r="P137" s="234"/>
      <c r="Q137" s="234"/>
      <c r="R137" s="234" t="s">
        <v>163</v>
      </c>
      <c r="S137" s="6" t="s">
        <v>164</v>
      </c>
      <c r="T137" s="234" t="s">
        <v>165</v>
      </c>
      <c r="U137" s="62"/>
      <c r="V137" s="62"/>
    </row>
    <row r="138" spans="1:23" ht="14.25" customHeight="1" x14ac:dyDescent="0.25">
      <c r="A138" s="309"/>
      <c r="B138" s="310" t="s">
        <v>166</v>
      </c>
      <c r="C138" s="311"/>
      <c r="D138" s="312" t="s">
        <v>167</v>
      </c>
      <c r="E138" s="312"/>
      <c r="F138" s="313">
        <f>F63</f>
        <v>121052000</v>
      </c>
      <c r="G138" s="313">
        <f t="shared" ref="G138:U138" si="182">+G35</f>
        <v>131000000</v>
      </c>
      <c r="H138" s="313">
        <f t="shared" si="182"/>
        <v>134930000</v>
      </c>
      <c r="I138" s="313">
        <f t="shared" si="182"/>
        <v>134930000</v>
      </c>
      <c r="J138" s="313">
        <f t="shared" si="182"/>
        <v>134930000</v>
      </c>
      <c r="K138" s="313">
        <f t="shared" si="182"/>
        <v>134930000</v>
      </c>
      <c r="L138" s="313">
        <f t="shared" si="182"/>
        <v>134930000</v>
      </c>
      <c r="M138" s="313">
        <f t="shared" ref="M138" si="183">+M35</f>
        <v>138977900</v>
      </c>
      <c r="N138" s="313">
        <f t="shared" si="182"/>
        <v>138977900</v>
      </c>
      <c r="O138" s="346">
        <f t="shared" ref="O138" si="184">+O35</f>
        <v>138977900</v>
      </c>
      <c r="P138" s="313"/>
      <c r="Q138" s="313"/>
      <c r="R138" s="313">
        <f t="shared" si="182"/>
        <v>143147237</v>
      </c>
      <c r="S138" s="313">
        <f t="shared" ref="S138" si="185">+S35</f>
        <v>143147237</v>
      </c>
      <c r="T138" s="313">
        <f t="shared" si="182"/>
        <v>147441654</v>
      </c>
      <c r="U138" s="313">
        <f t="shared" si="182"/>
        <v>1799345628</v>
      </c>
      <c r="V138" s="25"/>
    </row>
    <row r="139" spans="1:23" ht="14.25" customHeight="1" x14ac:dyDescent="0.25">
      <c r="A139" s="309"/>
      <c r="B139" s="310" t="s">
        <v>168</v>
      </c>
      <c r="C139" s="311"/>
      <c r="D139" s="312" t="s">
        <v>169</v>
      </c>
      <c r="E139" s="312"/>
      <c r="F139" s="313"/>
      <c r="G139" s="313">
        <f t="shared" ref="G139:U139" si="186">+G125+G121+G117+G114+G110+G106+G100</f>
        <v>68735000</v>
      </c>
      <c r="H139" s="313">
        <f t="shared" si="186"/>
        <v>68735000</v>
      </c>
      <c r="I139" s="313">
        <f t="shared" si="186"/>
        <v>68735000</v>
      </c>
      <c r="J139" s="313">
        <f t="shared" si="186"/>
        <v>68735000</v>
      </c>
      <c r="K139" s="313">
        <f t="shared" si="186"/>
        <v>68735000</v>
      </c>
      <c r="L139" s="313">
        <f t="shared" si="186"/>
        <v>68735000</v>
      </c>
      <c r="M139" s="313">
        <f t="shared" ref="M139" si="187">+M125+M121+M117+M114+M110+M106+M100</f>
        <v>68735000</v>
      </c>
      <c r="N139" s="313">
        <f t="shared" si="186"/>
        <v>68735000</v>
      </c>
      <c r="O139" s="346">
        <f t="shared" ref="O139" si="188">+O125+O121+O117+O114+O110+O106+O100</f>
        <v>68735000</v>
      </c>
      <c r="P139" s="313"/>
      <c r="Q139" s="313"/>
      <c r="R139" s="313">
        <f t="shared" si="186"/>
        <v>68735000</v>
      </c>
      <c r="S139" s="313">
        <f t="shared" ref="S139" si="189">+S125+S121+S117+S114+S110+S106+S100</f>
        <v>68735000</v>
      </c>
      <c r="T139" s="313">
        <f t="shared" si="186"/>
        <v>68735000</v>
      </c>
      <c r="U139" s="313">
        <f t="shared" si="186"/>
        <v>893555000</v>
      </c>
      <c r="V139" s="25"/>
    </row>
    <row r="140" spans="1:23" ht="14.25" customHeight="1" x14ac:dyDescent="0.25">
      <c r="A140" s="309"/>
      <c r="B140" s="310" t="s">
        <v>170</v>
      </c>
      <c r="C140" s="311"/>
      <c r="D140" s="312" t="s">
        <v>171</v>
      </c>
      <c r="E140" s="312"/>
      <c r="F140" s="313">
        <f>+F54+F58+F68+F73+F77+F79</f>
        <v>24860000</v>
      </c>
      <c r="G140" s="313">
        <f>+G54+G58+G68+G73+G77+G79</f>
        <v>25855000</v>
      </c>
      <c r="H140" s="313">
        <f>+H54+H58</f>
        <v>31500000</v>
      </c>
      <c r="I140" s="313">
        <f>+I54+I58</f>
        <v>30000000</v>
      </c>
      <c r="J140" s="313">
        <f>+J54+J58+J79+J82</f>
        <v>29682500</v>
      </c>
      <c r="K140" s="313">
        <f>+K54+K58+K79</f>
        <v>29271810</v>
      </c>
      <c r="L140" s="313">
        <f>+L54+L58+L79</f>
        <v>24650000</v>
      </c>
      <c r="M140" s="313">
        <f>+M54+M58+M79</f>
        <v>31500000</v>
      </c>
      <c r="N140" s="313">
        <f>+N54+N58</f>
        <v>30660000</v>
      </c>
      <c r="O140" s="346">
        <f>+O54+O58+O79</f>
        <v>30000000</v>
      </c>
      <c r="P140" s="313"/>
      <c r="Q140" s="313"/>
      <c r="R140" s="313">
        <f>R58+O54</f>
        <v>30000000</v>
      </c>
      <c r="S140" s="313">
        <f>S58+S54</f>
        <v>25155250</v>
      </c>
      <c r="T140" s="313">
        <f>+T54+T58</f>
        <v>31500000</v>
      </c>
      <c r="U140" s="313">
        <f>+U54+U58</f>
        <v>702906520</v>
      </c>
      <c r="V140" s="25"/>
    </row>
    <row r="141" spans="1:23" ht="14.25" customHeight="1" x14ac:dyDescent="0.25">
      <c r="A141" s="309"/>
      <c r="B141" s="310" t="s">
        <v>172</v>
      </c>
      <c r="C141" s="311"/>
      <c r="D141" s="312" t="s">
        <v>26</v>
      </c>
      <c r="E141" s="312"/>
      <c r="F141" s="313">
        <f t="shared" ref="F141:U141" si="190">+F44+F38+F20+F16+F11+F7</f>
        <v>75378335.604788512</v>
      </c>
      <c r="G141" s="313">
        <f t="shared" si="190"/>
        <v>98257739</v>
      </c>
      <c r="H141" s="313">
        <f t="shared" si="190"/>
        <v>100298514</v>
      </c>
      <c r="I141" s="313">
        <f t="shared" si="190"/>
        <v>100298514</v>
      </c>
      <c r="J141" s="313">
        <f t="shared" si="190"/>
        <v>100298514</v>
      </c>
      <c r="K141" s="313">
        <f t="shared" si="190"/>
        <v>100298514</v>
      </c>
      <c r="L141" s="313">
        <f t="shared" si="190"/>
        <v>100298514</v>
      </c>
      <c r="M141" s="313">
        <f t="shared" ref="M141" si="191">+M44+M38+M20+M16+M11+M7</f>
        <v>102912181</v>
      </c>
      <c r="N141" s="313">
        <f t="shared" si="190"/>
        <v>102912181</v>
      </c>
      <c r="O141" s="346">
        <f t="shared" ref="O141" si="192">+O44+O38+O20+O16+O11+O7</f>
        <v>102912181</v>
      </c>
      <c r="P141" s="313"/>
      <c r="Q141" s="313"/>
      <c r="R141" s="313">
        <f t="shared" si="190"/>
        <v>105025117</v>
      </c>
      <c r="S141" s="313">
        <f t="shared" ref="S141" si="193">+S44+S38+S20+S16+S11+S7</f>
        <v>105025117</v>
      </c>
      <c r="T141" s="313">
        <f t="shared" si="190"/>
        <v>107688508</v>
      </c>
      <c r="U141" s="313">
        <f t="shared" si="190"/>
        <v>1331751442</v>
      </c>
      <c r="V141" s="25"/>
    </row>
    <row r="142" spans="1:23" ht="14.25" customHeight="1" x14ac:dyDescent="0.25">
      <c r="A142" s="309"/>
      <c r="B142" s="310" t="s">
        <v>173</v>
      </c>
      <c r="C142" s="311"/>
      <c r="D142" s="312"/>
      <c r="E142" s="312"/>
      <c r="F142" s="313"/>
      <c r="G142" s="313"/>
      <c r="H142" s="313"/>
      <c r="I142" s="313"/>
      <c r="J142" s="313"/>
      <c r="K142" s="313"/>
      <c r="L142" s="313">
        <f>L130</f>
        <v>1604290.0349999999</v>
      </c>
      <c r="M142" s="313">
        <f>M130</f>
        <v>0</v>
      </c>
      <c r="N142" s="313"/>
      <c r="O142" s="346">
        <f>O130</f>
        <v>0</v>
      </c>
      <c r="P142" s="313"/>
      <c r="Q142" s="313"/>
      <c r="R142" s="313">
        <f>SUM(R139:R141)</f>
        <v>203760117</v>
      </c>
      <c r="S142" s="313">
        <f>SUM(S139:S141)</f>
        <v>198915367</v>
      </c>
      <c r="T142" s="313"/>
      <c r="U142" s="313"/>
      <c r="V142" s="25"/>
    </row>
    <row r="143" spans="1:23" ht="14.25" customHeight="1" x14ac:dyDescent="0.25">
      <c r="A143" s="309"/>
      <c r="B143" s="310" t="s">
        <v>174</v>
      </c>
      <c r="C143" s="311"/>
      <c r="D143" s="312" t="s">
        <v>167</v>
      </c>
      <c r="E143" s="312"/>
      <c r="F143" s="313">
        <f>SUM(F138:F141)</f>
        <v>221290335.60478851</v>
      </c>
      <c r="G143" s="313">
        <f>SUM(G138:G141)</f>
        <v>323847739</v>
      </c>
      <c r="H143" s="313">
        <f t="shared" ref="H143:U143" si="194">SUM(H138:H141)</f>
        <v>335463514</v>
      </c>
      <c r="I143" s="313">
        <f t="shared" si="194"/>
        <v>333963514</v>
      </c>
      <c r="J143" s="313">
        <f t="shared" ref="J143:K143" si="195">SUM(J138:J141)</f>
        <v>333646014</v>
      </c>
      <c r="K143" s="313">
        <f t="shared" si="195"/>
        <v>333235324</v>
      </c>
      <c r="L143" s="320">
        <f>SUM(L138:L142)</f>
        <v>330217804.03500003</v>
      </c>
      <c r="M143" s="320">
        <f>SUM(M138:M142)</f>
        <v>342125081</v>
      </c>
      <c r="N143" s="320">
        <f>SUM(N138:N141)</f>
        <v>341285081</v>
      </c>
      <c r="O143" s="362">
        <f>SUM(O138:O142)</f>
        <v>340625081</v>
      </c>
      <c r="P143" s="320"/>
      <c r="Q143" s="320"/>
      <c r="R143" s="320">
        <f t="shared" si="194"/>
        <v>346907354</v>
      </c>
      <c r="S143" s="320">
        <f t="shared" ref="S143" si="196">SUM(S138:S141)</f>
        <v>342062604</v>
      </c>
      <c r="T143" s="320">
        <f t="shared" si="194"/>
        <v>355365162</v>
      </c>
      <c r="U143" s="320">
        <f t="shared" si="194"/>
        <v>4727558590</v>
      </c>
      <c r="V143" s="25"/>
      <c r="W143">
        <f>R4-R141</f>
        <v>14173974883</v>
      </c>
    </row>
    <row r="144" spans="1:23" ht="14.25" customHeight="1" x14ac:dyDescent="0.25">
      <c r="A144" s="63"/>
      <c r="B144" s="62"/>
      <c r="C144" s="248"/>
      <c r="D144" s="64"/>
      <c r="E144" s="64"/>
      <c r="F144" s="202"/>
      <c r="G144" s="203"/>
      <c r="H144" s="62"/>
      <c r="I144" s="62"/>
      <c r="J144" s="62"/>
      <c r="K144" s="62"/>
      <c r="L144" s="203"/>
      <c r="M144" s="62"/>
      <c r="N144" s="203"/>
      <c r="O144" s="363"/>
      <c r="P144" s="25"/>
      <c r="Q144" s="62"/>
      <c r="R144" s="62"/>
      <c r="S144" s="62"/>
      <c r="T144" s="62"/>
      <c r="U144" s="62"/>
      <c r="V144" s="62"/>
    </row>
    <row r="145" spans="1:22" ht="14.25" customHeight="1" x14ac:dyDescent="0.25">
      <c r="A145" s="63"/>
      <c r="B145" s="172" t="s">
        <v>175</v>
      </c>
      <c r="C145" s="234"/>
      <c r="D145" s="64"/>
      <c r="E145" s="64"/>
      <c r="F145" s="204">
        <f>F131-F143</f>
        <v>12737830126.395212</v>
      </c>
      <c r="G145" s="204">
        <f t="shared" ref="G145:T145" si="197">G131-G143</f>
        <v>20190915528</v>
      </c>
      <c r="H145" s="204">
        <f t="shared" si="197"/>
        <v>20948536486</v>
      </c>
      <c r="I145" s="204">
        <f t="shared" si="197"/>
        <v>20788036486</v>
      </c>
      <c r="J145" s="204">
        <f t="shared" ref="J145:K145" si="198">J131-J143</f>
        <v>21366782310</v>
      </c>
      <c r="K145" s="204">
        <f t="shared" si="198"/>
        <v>20746326676</v>
      </c>
      <c r="L145" s="204">
        <f>L131-L143</f>
        <v>21102146857.965</v>
      </c>
      <c r="M145" s="204">
        <f>M131-M143</f>
        <v>21297874919</v>
      </c>
      <c r="N145" s="204">
        <f>N131-N143</f>
        <v>21211714919</v>
      </c>
      <c r="O145" s="364">
        <f>O131-O143</f>
        <v>20937374919</v>
      </c>
      <c r="P145" s="204"/>
      <c r="Q145" s="204"/>
      <c r="R145" s="204">
        <f t="shared" si="197"/>
        <v>21582092646</v>
      </c>
      <c r="S145" s="204">
        <f t="shared" ref="S145" si="199">S131-S143</f>
        <v>20702462396</v>
      </c>
      <c r="T145" s="204">
        <f t="shared" si="197"/>
        <v>21936634838</v>
      </c>
      <c r="U145" s="62"/>
      <c r="V145" s="62"/>
    </row>
    <row r="146" spans="1:22" ht="14.25" customHeight="1" x14ac:dyDescent="0.25">
      <c r="A146" s="63"/>
      <c r="B146" s="172" t="s">
        <v>176</v>
      </c>
      <c r="C146" s="234"/>
      <c r="D146" s="64"/>
      <c r="E146" s="64"/>
      <c r="F146" s="204">
        <f>F143</f>
        <v>221290335.60478851</v>
      </c>
      <c r="G146" s="204">
        <f t="shared" ref="G146:T146" si="200">G143</f>
        <v>323847739</v>
      </c>
      <c r="H146" s="204">
        <f t="shared" si="200"/>
        <v>335463514</v>
      </c>
      <c r="I146" s="204">
        <f t="shared" si="200"/>
        <v>333963514</v>
      </c>
      <c r="J146" s="204">
        <f t="shared" ref="J146:K146" si="201">J143</f>
        <v>333646014</v>
      </c>
      <c r="K146" s="204">
        <f t="shared" si="201"/>
        <v>333235324</v>
      </c>
      <c r="L146" s="204">
        <f t="shared" ref="L146:M146" si="202">L143</f>
        <v>330217804.03500003</v>
      </c>
      <c r="M146" s="204">
        <f t="shared" si="202"/>
        <v>342125081</v>
      </c>
      <c r="N146" s="204">
        <f>N143</f>
        <v>341285081</v>
      </c>
      <c r="O146" s="364">
        <f t="shared" ref="O146" si="203">O143</f>
        <v>340625081</v>
      </c>
      <c r="P146" s="204"/>
      <c r="Q146" s="204"/>
      <c r="R146" s="204">
        <f t="shared" si="200"/>
        <v>346907354</v>
      </c>
      <c r="S146" s="204">
        <f t="shared" ref="S146" si="204">S143</f>
        <v>342062604</v>
      </c>
      <c r="T146" s="204">
        <f t="shared" si="200"/>
        <v>355365162</v>
      </c>
      <c r="U146" s="62"/>
      <c r="V146" s="62"/>
    </row>
    <row r="147" spans="1:22" ht="14.25" customHeight="1" x14ac:dyDescent="0.25">
      <c r="A147" s="63"/>
      <c r="B147" s="172"/>
      <c r="C147" s="234"/>
      <c r="D147" s="64"/>
      <c r="E147" s="64"/>
      <c r="F147" s="202"/>
      <c r="G147" s="203"/>
      <c r="H147" s="62"/>
      <c r="I147" s="62"/>
      <c r="J147" s="203"/>
      <c r="K147" s="203"/>
      <c r="L147" s="203"/>
      <c r="M147" s="62"/>
      <c r="N147" s="203"/>
      <c r="O147" s="360"/>
      <c r="P147" s="203"/>
      <c r="Q147" s="203"/>
      <c r="R147" s="62"/>
      <c r="S147" s="62"/>
      <c r="T147" s="62"/>
      <c r="U147" s="62"/>
      <c r="V147" s="62"/>
    </row>
    <row r="148" spans="1:22" ht="14.25" customHeight="1" x14ac:dyDescent="0.25">
      <c r="A148" s="63"/>
      <c r="B148" s="172" t="s">
        <v>177</v>
      </c>
      <c r="C148" s="234"/>
      <c r="D148" s="64"/>
      <c r="E148" s="64"/>
      <c r="F148" s="231">
        <f>F145/F131</f>
        <v>0.98292396955073635</v>
      </c>
      <c r="G148" s="231">
        <f t="shared" ref="G148:R148" si="205">G145/G131</f>
        <v>0.98421391781201095</v>
      </c>
      <c r="H148" s="231">
        <f t="shared" si="205"/>
        <v>0.98423869977447853</v>
      </c>
      <c r="I148" s="231">
        <f t="shared" si="205"/>
        <v>0.98418883088722664</v>
      </c>
      <c r="J148" s="231">
        <f t="shared" ref="J148:K148" si="206">J145/J131</f>
        <v>0.98462491112993389</v>
      </c>
      <c r="K148" s="231">
        <f t="shared" si="206"/>
        <v>0.98419154420760735</v>
      </c>
      <c r="L148" s="231">
        <f t="shared" ref="L148:M148" si="207">L145/L131</f>
        <v>0.98459256319856847</v>
      </c>
      <c r="M148" s="231">
        <f t="shared" si="207"/>
        <v>0.98419015337338267</v>
      </c>
      <c r="N148" s="231">
        <f>N145/N131</f>
        <v>0.98416530965526838</v>
      </c>
      <c r="O148" s="365">
        <f t="shared" ref="O148" si="208">O145/O131</f>
        <v>0.98399167774226903</v>
      </c>
      <c r="P148" s="231"/>
      <c r="Q148" s="231"/>
      <c r="R148" s="231">
        <f t="shared" si="205"/>
        <v>0.98418042984176202</v>
      </c>
      <c r="S148" s="231">
        <f t="shared" ref="S148" si="209">S145/S131</f>
        <v>0.9837457674145651</v>
      </c>
      <c r="T148" s="231">
        <f t="shared" ref="T148" si="210">T145/T131</f>
        <v>0.98405862363179619</v>
      </c>
      <c r="U148" s="62"/>
      <c r="V148" s="62"/>
    </row>
    <row r="149" spans="1:22" ht="14.25" customHeight="1" x14ac:dyDescent="0.25">
      <c r="A149" s="63"/>
      <c r="B149" s="172" t="s">
        <v>178</v>
      </c>
      <c r="C149" s="234"/>
      <c r="D149" s="64"/>
      <c r="E149" s="64"/>
      <c r="F149" s="231">
        <f>F146/F131</f>
        <v>1.7076030449263719E-2</v>
      </c>
      <c r="G149" s="231">
        <f t="shared" ref="G149:R149" si="211">G146/G131</f>
        <v>1.5786082187989013E-2</v>
      </c>
      <c r="H149" s="231">
        <f t="shared" si="211"/>
        <v>1.5761300225521517E-2</v>
      </c>
      <c r="I149" s="231">
        <f t="shared" si="211"/>
        <v>1.5811169112773412E-2</v>
      </c>
      <c r="J149" s="231">
        <f t="shared" ref="J149:K149" si="212">J146/J131</f>
        <v>1.537508887006612E-2</v>
      </c>
      <c r="K149" s="231">
        <f t="shared" si="212"/>
        <v>1.5808455792392651E-2</v>
      </c>
      <c r="L149" s="231">
        <f t="shared" ref="L149:M149" si="213">L146/L131</f>
        <v>1.5407436801431558E-2</v>
      </c>
      <c r="M149" s="231">
        <f t="shared" si="213"/>
        <v>1.5809846626617375E-2</v>
      </c>
      <c r="N149" s="231">
        <f>N146/N131</f>
        <v>1.5834690344731592E-2</v>
      </c>
      <c r="O149" s="365">
        <f t="shared" ref="O149" si="214">O146/O131</f>
        <v>1.6008322257730991E-2</v>
      </c>
      <c r="P149" s="231"/>
      <c r="Q149" s="231"/>
      <c r="R149" s="231">
        <f t="shared" si="211"/>
        <v>1.5819570158237949E-2</v>
      </c>
      <c r="S149" s="231">
        <f t="shared" ref="S149" si="215">S146/S131</f>
        <v>1.625423258543493E-2</v>
      </c>
      <c r="T149" s="231">
        <f t="shared" ref="T149" si="216">T146/T131</f>
        <v>1.5941376368203839E-2</v>
      </c>
      <c r="U149" s="62"/>
      <c r="V149" s="62"/>
    </row>
    <row r="150" spans="1:22" ht="14.25" customHeight="1" x14ac:dyDescent="0.25">
      <c r="A150" s="63"/>
      <c r="B150" s="172"/>
      <c r="C150" s="234"/>
      <c r="D150" s="64"/>
      <c r="E150" s="64"/>
      <c r="F150" s="207"/>
      <c r="G150" s="207"/>
      <c r="H150" s="16">
        <f t="shared" ref="H150" si="217">SUM(H148:H149)</f>
        <v>1</v>
      </c>
      <c r="I150" s="16"/>
      <c r="J150" s="207"/>
      <c r="K150" s="207"/>
      <c r="L150" s="207"/>
      <c r="M150" s="203"/>
      <c r="N150" s="203"/>
      <c r="O150" s="360"/>
      <c r="P150" s="203"/>
      <c r="Q150" s="203"/>
      <c r="R150" s="62"/>
      <c r="S150" s="62"/>
      <c r="T150" s="62"/>
      <c r="U150" s="62"/>
      <c r="V150" s="62"/>
    </row>
    <row r="151" spans="1:22" ht="14.25" customHeight="1" x14ac:dyDescent="0.25">
      <c r="A151" s="63"/>
      <c r="B151" s="62"/>
      <c r="C151" s="248"/>
      <c r="D151" s="64"/>
      <c r="E151" s="64"/>
      <c r="F151" s="202"/>
      <c r="G151" s="203"/>
      <c r="H151" s="62"/>
      <c r="I151" s="62"/>
      <c r="J151" s="203"/>
      <c r="K151" s="203"/>
      <c r="L151" s="205">
        <f>SUM(L140:L141)</f>
        <v>124948514</v>
      </c>
      <c r="M151" s="205">
        <f>SUM(M140:M141)</f>
        <v>134412181</v>
      </c>
      <c r="N151" s="205">
        <f t="shared" ref="N151:R151" si="218">SUM(N140:N141)</f>
        <v>133572181</v>
      </c>
      <c r="O151" s="363">
        <f t="shared" si="218"/>
        <v>132912181</v>
      </c>
      <c r="P151" s="205"/>
      <c r="Q151" s="205"/>
      <c r="R151" s="205">
        <f t="shared" si="218"/>
        <v>135025117</v>
      </c>
      <c r="S151" s="205"/>
      <c r="T151" s="62"/>
      <c r="U151" s="62"/>
      <c r="V151" s="62"/>
    </row>
    <row r="152" spans="1:22" ht="14.25" customHeight="1" x14ac:dyDescent="0.25">
      <c r="A152" s="63"/>
      <c r="B152" s="62"/>
      <c r="C152" s="248"/>
      <c r="D152" s="64"/>
      <c r="E152" s="64"/>
      <c r="F152" s="204"/>
      <c r="G152" s="204"/>
      <c r="H152" s="169">
        <f>H37+H72</f>
        <v>3587778037</v>
      </c>
      <c r="I152" s="169"/>
      <c r="J152" s="204"/>
      <c r="K152" s="204"/>
      <c r="L152" s="204"/>
      <c r="M152" s="203"/>
      <c r="N152" s="203"/>
      <c r="O152" s="360">
        <v>16000000</v>
      </c>
      <c r="P152" s="62"/>
      <c r="Q152" s="62"/>
      <c r="R152" s="62">
        <v>16000000</v>
      </c>
      <c r="S152" s="62"/>
      <c r="T152" s="62"/>
      <c r="U152" s="62"/>
      <c r="V152" s="62"/>
    </row>
    <row r="153" spans="1:22" ht="14.25" customHeight="1" x14ac:dyDescent="0.25">
      <c r="A153" s="63"/>
      <c r="B153" s="62"/>
      <c r="C153" s="248"/>
      <c r="D153" s="64"/>
      <c r="E153" s="64"/>
      <c r="F153" s="202"/>
      <c r="G153" s="205"/>
      <c r="H153" s="25">
        <f>H99</f>
        <v>950000000</v>
      </c>
      <c r="I153" s="25"/>
      <c r="J153" s="205"/>
      <c r="K153" s="205"/>
      <c r="L153" s="205"/>
      <c r="M153" s="203"/>
      <c r="N153" s="203"/>
      <c r="O153" s="363">
        <f>SUM(O151:O152)</f>
        <v>148912181</v>
      </c>
      <c r="P153" s="205"/>
      <c r="Q153" s="205"/>
      <c r="R153" s="25">
        <f>SUM(R151:R152)</f>
        <v>151025117</v>
      </c>
      <c r="S153" s="25"/>
      <c r="T153" s="62"/>
      <c r="U153" s="62"/>
      <c r="V153" s="62"/>
    </row>
    <row r="154" spans="1:22" ht="14.25" customHeight="1" x14ac:dyDescent="0.25">
      <c r="A154" s="63"/>
      <c r="B154" s="172"/>
      <c r="C154" s="234"/>
      <c r="D154" s="64"/>
      <c r="E154" s="64"/>
      <c r="F154" s="207"/>
      <c r="G154" s="207"/>
      <c r="H154" s="16">
        <f t="shared" ref="H154" si="219">SUM(H152:H153)</f>
        <v>4537778037</v>
      </c>
      <c r="I154" s="16"/>
      <c r="J154" s="207"/>
      <c r="K154" s="207"/>
      <c r="L154" s="207"/>
      <c r="M154" s="203"/>
      <c r="N154" s="203"/>
      <c r="O154" s="360"/>
      <c r="P154" s="203"/>
      <c r="Q154" s="203"/>
      <c r="R154" s="62"/>
      <c r="S154" s="62"/>
      <c r="T154" s="62"/>
      <c r="U154" s="62"/>
      <c r="V154" s="62"/>
    </row>
    <row r="155" spans="1:22" ht="14.25" customHeight="1" x14ac:dyDescent="0.25">
      <c r="A155" s="63"/>
      <c r="B155" s="62"/>
      <c r="C155" s="248"/>
      <c r="D155" s="64"/>
      <c r="E155" s="64"/>
      <c r="F155" s="202"/>
      <c r="G155" s="203"/>
      <c r="H155" s="62"/>
      <c r="I155" s="62"/>
      <c r="J155" s="203"/>
      <c r="K155" s="203"/>
      <c r="L155" s="203"/>
      <c r="M155" s="203"/>
      <c r="N155" s="203"/>
      <c r="O155" s="360"/>
      <c r="P155" s="203"/>
      <c r="Q155" s="203"/>
      <c r="R155" s="62"/>
      <c r="S155" s="62"/>
      <c r="T155" s="62"/>
      <c r="U155" s="62"/>
      <c r="V155" s="62"/>
    </row>
    <row r="156" spans="1:22" ht="14.25" customHeight="1" x14ac:dyDescent="0.25">
      <c r="A156" s="63"/>
      <c r="B156" s="62"/>
      <c r="C156" s="248"/>
      <c r="D156" s="64"/>
      <c r="E156" s="64"/>
      <c r="F156" s="202"/>
      <c r="G156" s="203"/>
      <c r="H156" s="25"/>
      <c r="I156" s="25"/>
      <c r="J156" s="205"/>
      <c r="K156" s="205"/>
      <c r="L156" s="205"/>
      <c r="M156" s="205"/>
      <c r="N156" s="205"/>
      <c r="O156" s="363"/>
      <c r="P156" s="205"/>
      <c r="Q156" s="205"/>
      <c r="R156" s="62"/>
      <c r="S156" s="62"/>
      <c r="T156" s="62"/>
      <c r="U156" s="62"/>
      <c r="V156" s="62"/>
    </row>
    <row r="157" spans="1:22" ht="14.25" customHeight="1" x14ac:dyDescent="0.25">
      <c r="A157" s="63"/>
      <c r="B157" s="62"/>
      <c r="C157" s="248"/>
      <c r="D157" s="64"/>
      <c r="E157" s="64"/>
      <c r="F157" s="202"/>
      <c r="G157" s="205">
        <f>G100+G106+G110</f>
        <v>40795000</v>
      </c>
      <c r="H157" s="62"/>
      <c r="I157" s="62"/>
      <c r="J157" s="203"/>
      <c r="K157" s="203"/>
      <c r="L157" s="203"/>
      <c r="M157" s="203"/>
      <c r="N157" s="203"/>
      <c r="O157" s="360"/>
      <c r="P157" s="203"/>
      <c r="Q157" s="203"/>
      <c r="R157" s="62"/>
      <c r="S157" s="62"/>
      <c r="T157" s="62"/>
      <c r="U157" s="62"/>
      <c r="V157" s="62"/>
    </row>
    <row r="158" spans="1:22" ht="14.25" customHeight="1" x14ac:dyDescent="0.25">
      <c r="A158" s="63"/>
      <c r="B158" s="62"/>
      <c r="C158" s="248"/>
      <c r="D158" s="64"/>
      <c r="E158" s="64"/>
      <c r="F158" s="202"/>
      <c r="G158" s="203"/>
      <c r="H158" s="25"/>
      <c r="I158" s="25"/>
      <c r="J158" s="205"/>
      <c r="K158" s="205"/>
      <c r="L158" s="205">
        <f>L131-L97</f>
        <v>17182364662</v>
      </c>
      <c r="M158" s="203"/>
      <c r="N158" s="203"/>
      <c r="O158" s="360"/>
      <c r="P158" s="203"/>
      <c r="Q158" s="203"/>
      <c r="R158" s="62"/>
      <c r="S158" s="62"/>
      <c r="T158" s="62"/>
      <c r="U158" s="62"/>
      <c r="V158" s="62"/>
    </row>
    <row r="159" spans="1:22" ht="14.25" customHeight="1" x14ac:dyDescent="0.25">
      <c r="A159" s="63"/>
      <c r="B159" s="62"/>
      <c r="C159" s="248"/>
      <c r="D159" s="64"/>
      <c r="E159" s="64"/>
      <c r="F159" s="202"/>
      <c r="G159" s="203"/>
      <c r="H159" s="62"/>
      <c r="I159" s="62"/>
      <c r="J159" s="203"/>
      <c r="K159" s="203"/>
      <c r="L159" s="203"/>
      <c r="M159" s="203"/>
      <c r="N159" s="203"/>
      <c r="O159" s="360"/>
      <c r="P159" s="203"/>
      <c r="Q159" s="203"/>
      <c r="R159" s="62"/>
      <c r="S159" s="62"/>
      <c r="T159" s="62"/>
      <c r="U159" s="62"/>
      <c r="V159" s="62"/>
    </row>
    <row r="160" spans="1:22" ht="14.25" customHeight="1" x14ac:dyDescent="0.25">
      <c r="A160" s="63"/>
      <c r="B160" s="62"/>
      <c r="C160" s="248"/>
      <c r="D160" s="64"/>
      <c r="E160" s="64"/>
      <c r="F160" s="202"/>
      <c r="G160" s="203"/>
      <c r="H160" s="62"/>
      <c r="I160" s="62"/>
      <c r="J160" s="203"/>
      <c r="K160" s="203"/>
      <c r="L160" s="203"/>
      <c r="M160" s="203"/>
      <c r="N160" s="203"/>
      <c r="O160" s="360"/>
      <c r="P160" s="203"/>
      <c r="Q160" s="203"/>
      <c r="R160" s="62"/>
      <c r="S160" s="62"/>
      <c r="T160" s="62"/>
      <c r="U160" s="62"/>
      <c r="V160" s="62"/>
    </row>
    <row r="161" spans="1:22" ht="14.25" customHeight="1" x14ac:dyDescent="0.25">
      <c r="A161" s="63"/>
      <c r="B161" s="62"/>
      <c r="C161" s="248"/>
      <c r="D161" s="64"/>
      <c r="E161" s="64"/>
      <c r="F161" s="202"/>
      <c r="G161" s="203"/>
      <c r="H161" s="62"/>
      <c r="I161" s="25"/>
      <c r="J161" s="205"/>
      <c r="K161" s="205"/>
      <c r="L161" s="205"/>
      <c r="M161" s="203"/>
      <c r="N161" s="203"/>
      <c r="O161" s="360"/>
      <c r="P161" s="203"/>
      <c r="Q161" s="203"/>
      <c r="R161" s="62"/>
      <c r="S161" s="62"/>
      <c r="T161" s="62"/>
      <c r="U161" s="62"/>
      <c r="V161" s="62"/>
    </row>
    <row r="162" spans="1:22" ht="14.25" customHeight="1" x14ac:dyDescent="0.25">
      <c r="A162" s="63"/>
      <c r="B162" s="62"/>
      <c r="C162" s="248"/>
      <c r="D162" s="64"/>
      <c r="E162" s="64"/>
      <c r="F162" s="202"/>
      <c r="G162" s="203"/>
      <c r="H162" s="62"/>
      <c r="I162" s="62"/>
      <c r="J162" s="203"/>
      <c r="K162" s="203"/>
      <c r="L162" s="203"/>
      <c r="M162" s="203"/>
      <c r="N162" s="203"/>
      <c r="O162" s="360"/>
      <c r="P162" s="203"/>
      <c r="Q162" s="203"/>
      <c r="R162" s="62"/>
      <c r="S162" s="62"/>
      <c r="T162" s="62"/>
      <c r="U162" s="62"/>
      <c r="V162" s="62"/>
    </row>
    <row r="163" spans="1:22" ht="14.25" customHeight="1" x14ac:dyDescent="0.25">
      <c r="A163" s="63"/>
      <c r="B163" s="62"/>
      <c r="C163" s="248"/>
      <c r="D163" s="64"/>
      <c r="E163" s="64"/>
      <c r="F163" s="202"/>
      <c r="G163" s="203"/>
      <c r="H163" s="62"/>
      <c r="I163" s="62"/>
      <c r="J163" s="203"/>
      <c r="K163" s="203"/>
      <c r="L163" s="203"/>
      <c r="M163" s="203"/>
      <c r="N163" s="203"/>
      <c r="O163" s="360"/>
      <c r="P163" s="203"/>
      <c r="Q163" s="203"/>
      <c r="R163" s="62"/>
      <c r="S163" s="62"/>
      <c r="T163" s="62"/>
      <c r="U163" s="62"/>
      <c r="V163" s="62"/>
    </row>
    <row r="164" spans="1:22" ht="14.25" customHeight="1" x14ac:dyDescent="0.25">
      <c r="A164" s="63"/>
      <c r="B164" s="62"/>
      <c r="C164" s="248"/>
      <c r="D164" s="64"/>
      <c r="E164" s="64"/>
      <c r="F164" s="202"/>
      <c r="G164" s="203"/>
      <c r="H164" s="62"/>
      <c r="I164" s="62"/>
      <c r="J164" s="203"/>
      <c r="K164" s="203"/>
      <c r="L164" s="203"/>
      <c r="M164" s="203"/>
      <c r="N164" s="203"/>
      <c r="O164" s="360"/>
      <c r="P164" s="203"/>
      <c r="Q164" s="203"/>
      <c r="R164" s="62"/>
      <c r="S164" s="62"/>
      <c r="T164" s="62"/>
      <c r="U164" s="62"/>
      <c r="V164" s="62"/>
    </row>
    <row r="165" spans="1:22" ht="14.25" customHeight="1" x14ac:dyDescent="0.25">
      <c r="A165" s="63"/>
      <c r="B165" s="62"/>
      <c r="C165" s="248"/>
      <c r="D165" s="64"/>
      <c r="E165" s="64"/>
      <c r="F165" s="202"/>
      <c r="G165" s="203"/>
      <c r="H165" s="62"/>
      <c r="I165" s="62"/>
      <c r="J165" s="203"/>
      <c r="K165" s="203"/>
      <c r="L165" s="203"/>
      <c r="M165" s="203"/>
      <c r="N165" s="203"/>
      <c r="O165" s="360"/>
      <c r="P165" s="203"/>
      <c r="Q165" s="203"/>
      <c r="R165" s="62"/>
      <c r="S165" s="62"/>
      <c r="T165" s="62"/>
      <c r="U165" s="62"/>
      <c r="V165" s="62"/>
    </row>
    <row r="166" spans="1:22" ht="14.25" customHeight="1" x14ac:dyDescent="0.25">
      <c r="A166" s="63"/>
      <c r="B166" s="62"/>
      <c r="C166" s="248"/>
      <c r="D166" s="64"/>
      <c r="E166" s="64"/>
      <c r="F166" s="202"/>
      <c r="G166" s="203"/>
      <c r="H166" s="62"/>
      <c r="I166" s="62"/>
      <c r="J166" s="203"/>
      <c r="K166" s="203"/>
      <c r="L166" s="203"/>
      <c r="M166" s="203"/>
      <c r="N166" s="203"/>
      <c r="O166" s="360"/>
      <c r="P166" s="203"/>
      <c r="Q166" s="203"/>
      <c r="R166" s="62"/>
      <c r="S166" s="62"/>
      <c r="T166" s="62"/>
      <c r="U166" s="62"/>
      <c r="V166" s="62"/>
    </row>
    <row r="167" spans="1:22" ht="14.25" customHeight="1" x14ac:dyDescent="0.25">
      <c r="A167" s="63"/>
      <c r="B167" s="62"/>
      <c r="C167" s="248"/>
      <c r="D167" s="64"/>
      <c r="E167" s="64"/>
      <c r="F167" s="202"/>
      <c r="G167" s="203"/>
      <c r="H167" s="62"/>
      <c r="I167" s="62"/>
      <c r="J167" s="203"/>
      <c r="K167" s="203"/>
      <c r="L167" s="203"/>
      <c r="M167" s="203"/>
      <c r="N167" s="203"/>
      <c r="O167" s="360"/>
      <c r="P167" s="203"/>
      <c r="Q167" s="203"/>
      <c r="R167" s="62"/>
      <c r="S167" s="62"/>
      <c r="T167" s="62"/>
      <c r="U167" s="62"/>
      <c r="V167" s="62"/>
    </row>
    <row r="168" spans="1:22" ht="14.25" customHeight="1" x14ac:dyDescent="0.25">
      <c r="A168" s="63"/>
      <c r="B168" s="62"/>
      <c r="C168" s="248"/>
      <c r="D168" s="64"/>
      <c r="E168" s="64"/>
      <c r="F168" s="202"/>
      <c r="G168" s="203"/>
      <c r="H168" s="62"/>
      <c r="I168" s="62"/>
      <c r="J168" s="203"/>
      <c r="K168" s="203"/>
      <c r="L168" s="203"/>
      <c r="M168" s="203"/>
      <c r="N168" s="203"/>
      <c r="O168" s="360"/>
      <c r="P168" s="203"/>
      <c r="Q168" s="203"/>
      <c r="R168" s="62"/>
      <c r="S168" s="62"/>
      <c r="T168" s="62"/>
      <c r="U168" s="62"/>
      <c r="V168" s="62"/>
    </row>
    <row r="169" spans="1:22" ht="14.25" customHeight="1" x14ac:dyDescent="0.25">
      <c r="A169" s="63"/>
      <c r="B169" s="62"/>
      <c r="C169" s="248"/>
      <c r="D169" s="64"/>
      <c r="E169" s="64"/>
      <c r="F169" s="202"/>
      <c r="G169" s="203"/>
      <c r="H169" s="62"/>
      <c r="I169" s="62"/>
      <c r="J169" s="203"/>
      <c r="K169" s="203"/>
      <c r="L169" s="203"/>
      <c r="M169" s="203"/>
      <c r="N169" s="203"/>
      <c r="O169" s="360"/>
      <c r="P169" s="203"/>
      <c r="Q169" s="203"/>
      <c r="R169" s="62"/>
      <c r="S169" s="62"/>
      <c r="T169" s="62"/>
      <c r="U169" s="62"/>
      <c r="V169" s="62"/>
    </row>
    <row r="170" spans="1:22" ht="14.25" customHeight="1" x14ac:dyDescent="0.25">
      <c r="A170" s="63"/>
      <c r="B170" s="62"/>
      <c r="C170" s="248"/>
      <c r="D170" s="64"/>
      <c r="E170" s="64"/>
      <c r="F170" s="202"/>
      <c r="G170" s="203"/>
      <c r="H170" s="62"/>
      <c r="I170" s="62"/>
      <c r="J170" s="203"/>
      <c r="K170" s="203"/>
      <c r="L170" s="203"/>
      <c r="M170" s="203"/>
      <c r="N170" s="203"/>
      <c r="O170" s="360"/>
      <c r="P170" s="203"/>
      <c r="Q170" s="203"/>
      <c r="R170" s="62"/>
      <c r="S170" s="62"/>
      <c r="T170" s="62"/>
      <c r="U170" s="62"/>
      <c r="V170" s="62"/>
    </row>
    <row r="171" spans="1:22" ht="14.25" customHeight="1" x14ac:dyDescent="0.25">
      <c r="A171" s="63"/>
      <c r="B171" s="62"/>
      <c r="C171" s="248"/>
      <c r="D171" s="64"/>
      <c r="E171" s="64"/>
      <c r="F171" s="202"/>
      <c r="G171" s="203"/>
      <c r="H171" s="62"/>
      <c r="I171" s="62"/>
      <c r="J171" s="203"/>
      <c r="K171" s="203"/>
      <c r="L171" s="203"/>
      <c r="M171" s="203"/>
      <c r="N171" s="203"/>
      <c r="O171" s="360"/>
      <c r="P171" s="203"/>
      <c r="Q171" s="203"/>
      <c r="R171" s="62"/>
      <c r="S171" s="62"/>
      <c r="T171" s="62"/>
      <c r="U171" s="62"/>
      <c r="V171" s="62"/>
    </row>
    <row r="172" spans="1:22" ht="14.25" customHeight="1" x14ac:dyDescent="0.25">
      <c r="A172" s="63"/>
      <c r="B172" s="62"/>
      <c r="C172" s="248"/>
      <c r="D172" s="64"/>
      <c r="E172" s="64"/>
      <c r="F172" s="202"/>
      <c r="G172" s="203"/>
      <c r="H172" s="62"/>
      <c r="I172" s="62"/>
      <c r="J172" s="203"/>
      <c r="K172" s="203"/>
      <c r="L172" s="203"/>
      <c r="M172" s="203"/>
      <c r="N172" s="203"/>
      <c r="O172" s="360"/>
      <c r="P172" s="203"/>
      <c r="Q172" s="203"/>
      <c r="R172" s="62"/>
      <c r="S172" s="62"/>
      <c r="T172" s="62"/>
      <c r="U172" s="62"/>
      <c r="V172" s="62"/>
    </row>
    <row r="173" spans="1:22" ht="14.25" customHeight="1" x14ac:dyDescent="0.25">
      <c r="A173" s="63"/>
      <c r="B173" s="62"/>
      <c r="C173" s="248"/>
      <c r="D173" s="64"/>
      <c r="E173" s="64"/>
      <c r="F173" s="202"/>
      <c r="G173" s="203"/>
      <c r="H173" s="62"/>
      <c r="I173" s="62"/>
      <c r="J173" s="203"/>
      <c r="K173" s="203"/>
      <c r="L173" s="203"/>
      <c r="M173" s="203"/>
      <c r="N173" s="203"/>
      <c r="O173" s="360"/>
      <c r="P173" s="203"/>
      <c r="Q173" s="203"/>
      <c r="R173" s="62"/>
      <c r="S173" s="62"/>
      <c r="T173" s="62"/>
      <c r="U173" s="62"/>
      <c r="V173" s="62"/>
    </row>
    <row r="174" spans="1:22" ht="14.25" customHeight="1" x14ac:dyDescent="0.25">
      <c r="A174" s="63"/>
      <c r="B174" s="62"/>
      <c r="C174" s="248"/>
      <c r="D174" s="64"/>
      <c r="E174" s="64"/>
      <c r="F174" s="202"/>
      <c r="G174" s="203"/>
      <c r="H174" s="62"/>
      <c r="I174" s="62"/>
      <c r="J174" s="203"/>
      <c r="K174" s="203"/>
      <c r="L174" s="203"/>
      <c r="M174" s="203"/>
      <c r="N174" s="203"/>
      <c r="O174" s="360"/>
      <c r="P174" s="203"/>
      <c r="Q174" s="203"/>
      <c r="R174" s="62"/>
      <c r="S174" s="62"/>
      <c r="T174" s="62"/>
      <c r="U174" s="62"/>
      <c r="V174" s="62"/>
    </row>
    <row r="175" spans="1:22" ht="14.25" customHeight="1" x14ac:dyDescent="0.25">
      <c r="A175" s="63"/>
      <c r="B175" s="62"/>
      <c r="C175" s="248"/>
      <c r="D175" s="64"/>
      <c r="E175" s="64"/>
      <c r="F175" s="202"/>
      <c r="G175" s="203"/>
      <c r="H175" s="62"/>
      <c r="I175" s="62"/>
      <c r="J175" s="203"/>
      <c r="K175" s="203"/>
      <c r="L175" s="203"/>
      <c r="M175" s="203"/>
      <c r="N175" s="203"/>
      <c r="O175" s="360"/>
      <c r="P175" s="203"/>
      <c r="Q175" s="203"/>
      <c r="R175" s="62"/>
      <c r="S175" s="62"/>
      <c r="T175" s="62"/>
      <c r="U175" s="62"/>
      <c r="V175" s="62"/>
    </row>
    <row r="176" spans="1:22" ht="14.25" customHeight="1" x14ac:dyDescent="0.25">
      <c r="A176" s="63"/>
      <c r="B176" s="62"/>
      <c r="C176" s="248"/>
      <c r="D176" s="64"/>
      <c r="E176" s="64"/>
      <c r="F176" s="202"/>
      <c r="G176" s="203"/>
      <c r="H176" s="62"/>
      <c r="I176" s="62"/>
      <c r="J176" s="203"/>
      <c r="K176" s="203"/>
      <c r="L176" s="203"/>
      <c r="M176" s="203"/>
      <c r="N176" s="203"/>
      <c r="O176" s="360"/>
      <c r="P176" s="203"/>
      <c r="Q176" s="203"/>
      <c r="R176" s="62"/>
      <c r="S176" s="62"/>
      <c r="T176" s="62"/>
      <c r="U176" s="62"/>
      <c r="V176" s="62"/>
    </row>
    <row r="177" spans="1:22" ht="14.25" customHeight="1" x14ac:dyDescent="0.25">
      <c r="A177" s="63"/>
      <c r="B177" s="62"/>
      <c r="C177" s="248"/>
      <c r="D177" s="64"/>
      <c r="E177" s="64"/>
      <c r="F177" s="202"/>
      <c r="G177" s="203"/>
      <c r="H177" s="62"/>
      <c r="I177" s="62"/>
      <c r="J177" s="203"/>
      <c r="K177" s="203"/>
      <c r="L177" s="203"/>
      <c r="M177" s="203"/>
      <c r="N177" s="203"/>
      <c r="O177" s="360"/>
      <c r="P177" s="203"/>
      <c r="Q177" s="203"/>
      <c r="R177" s="62"/>
      <c r="S177" s="62"/>
      <c r="T177" s="62"/>
      <c r="U177" s="62"/>
      <c r="V177" s="62"/>
    </row>
    <row r="178" spans="1:22" ht="14.25" customHeight="1" x14ac:dyDescent="0.25">
      <c r="A178" s="63"/>
      <c r="B178" s="62"/>
      <c r="C178" s="248"/>
      <c r="D178" s="64"/>
      <c r="E178" s="64"/>
      <c r="F178" s="202"/>
      <c r="G178" s="203"/>
      <c r="H178" s="62"/>
      <c r="I178" s="62"/>
      <c r="J178" s="203"/>
      <c r="K178" s="203"/>
      <c r="L178" s="203"/>
      <c r="M178" s="203"/>
      <c r="N178" s="203"/>
      <c r="O178" s="360"/>
      <c r="P178" s="203"/>
      <c r="Q178" s="203"/>
      <c r="R178" s="62"/>
      <c r="S178" s="62"/>
      <c r="T178" s="62"/>
      <c r="U178" s="62"/>
      <c r="V178" s="62"/>
    </row>
    <row r="179" spans="1:22" ht="14.25" customHeight="1" x14ac:dyDescent="0.25">
      <c r="A179" s="63"/>
      <c r="B179" s="62"/>
      <c r="C179" s="248"/>
      <c r="D179" s="64"/>
      <c r="E179" s="64"/>
      <c r="F179" s="202"/>
      <c r="G179" s="203"/>
      <c r="H179" s="62"/>
      <c r="I179" s="62"/>
      <c r="J179" s="203"/>
      <c r="K179" s="203"/>
      <c r="L179" s="203"/>
      <c r="M179" s="203"/>
      <c r="N179" s="203"/>
      <c r="O179" s="360"/>
      <c r="P179" s="203"/>
      <c r="Q179" s="203"/>
      <c r="R179" s="62"/>
      <c r="S179" s="62"/>
      <c r="T179" s="62"/>
      <c r="U179" s="62"/>
      <c r="V179" s="62"/>
    </row>
    <row r="180" spans="1:22" ht="14.25" customHeight="1" x14ac:dyDescent="0.25">
      <c r="A180" s="63"/>
      <c r="B180" s="62"/>
      <c r="C180" s="248"/>
      <c r="D180" s="64"/>
      <c r="E180" s="64"/>
      <c r="F180" s="202"/>
      <c r="G180" s="203"/>
      <c r="H180" s="62"/>
      <c r="I180" s="62"/>
      <c r="J180" s="203"/>
      <c r="K180" s="203"/>
      <c r="L180" s="203"/>
      <c r="M180" s="203"/>
      <c r="N180" s="203"/>
      <c r="O180" s="360"/>
      <c r="P180" s="203"/>
      <c r="Q180" s="203"/>
      <c r="R180" s="62"/>
      <c r="S180" s="62"/>
      <c r="T180" s="62"/>
      <c r="U180" s="62"/>
      <c r="V180" s="62"/>
    </row>
    <row r="181" spans="1:22" ht="14.25" customHeight="1" x14ac:dyDescent="0.25">
      <c r="A181" s="63"/>
      <c r="B181" s="62"/>
      <c r="C181" s="248"/>
      <c r="D181" s="64"/>
      <c r="E181" s="64"/>
      <c r="F181" s="202"/>
      <c r="G181" s="203"/>
      <c r="H181" s="62"/>
      <c r="I181" s="62"/>
      <c r="J181" s="203"/>
      <c r="K181" s="203"/>
      <c r="L181" s="203"/>
      <c r="M181" s="203"/>
      <c r="N181" s="203"/>
      <c r="O181" s="360"/>
      <c r="P181" s="203"/>
      <c r="Q181" s="203"/>
      <c r="R181" s="62"/>
      <c r="S181" s="62"/>
      <c r="T181" s="62"/>
      <c r="U181" s="62"/>
      <c r="V181" s="62"/>
    </row>
    <row r="182" spans="1:22" ht="14.25" customHeight="1" x14ac:dyDescent="0.25">
      <c r="A182" s="63"/>
      <c r="B182" s="62"/>
      <c r="C182" s="248"/>
      <c r="D182" s="64"/>
      <c r="E182" s="64"/>
      <c r="F182" s="202"/>
      <c r="G182" s="203"/>
      <c r="H182" s="62"/>
      <c r="I182" s="62"/>
      <c r="J182" s="203"/>
      <c r="K182" s="203"/>
      <c r="L182" s="203"/>
      <c r="M182" s="203"/>
      <c r="N182" s="203"/>
      <c r="O182" s="360"/>
      <c r="P182" s="203"/>
      <c r="Q182" s="203"/>
      <c r="R182" s="62"/>
      <c r="S182" s="62"/>
      <c r="T182" s="62"/>
      <c r="U182" s="62"/>
      <c r="V182" s="62"/>
    </row>
    <row r="183" spans="1:22" ht="14.25" customHeight="1" x14ac:dyDescent="0.25">
      <c r="A183" s="63"/>
      <c r="B183" s="62"/>
      <c r="C183" s="248"/>
      <c r="D183" s="64"/>
      <c r="E183" s="64"/>
      <c r="F183" s="202"/>
      <c r="G183" s="203"/>
      <c r="H183" s="62"/>
      <c r="I183" s="62"/>
      <c r="J183" s="203"/>
      <c r="K183" s="203"/>
      <c r="L183" s="203"/>
      <c r="M183" s="203"/>
      <c r="N183" s="203"/>
      <c r="O183" s="360"/>
      <c r="P183" s="203"/>
      <c r="Q183" s="203"/>
      <c r="R183" s="62"/>
      <c r="S183" s="62"/>
      <c r="T183" s="62"/>
      <c r="U183" s="62"/>
      <c r="V183" s="62"/>
    </row>
    <row r="184" spans="1:22" ht="14.25" customHeight="1" x14ac:dyDescent="0.25">
      <c r="A184" s="63"/>
      <c r="B184" s="62"/>
      <c r="C184" s="248"/>
      <c r="D184" s="64"/>
      <c r="E184" s="64"/>
      <c r="F184" s="202"/>
      <c r="G184" s="203"/>
      <c r="H184" s="62"/>
      <c r="I184" s="62"/>
      <c r="J184" s="203"/>
      <c r="K184" s="203"/>
      <c r="L184" s="203"/>
      <c r="M184" s="203"/>
      <c r="N184" s="203"/>
      <c r="O184" s="360"/>
      <c r="P184" s="203"/>
      <c r="Q184" s="203"/>
      <c r="R184" s="62"/>
      <c r="S184" s="62"/>
      <c r="T184" s="62"/>
      <c r="U184" s="62"/>
      <c r="V184" s="62"/>
    </row>
    <row r="185" spans="1:22" ht="14.25" customHeight="1" x14ac:dyDescent="0.25">
      <c r="A185" s="63"/>
      <c r="B185" s="62"/>
      <c r="C185" s="248"/>
      <c r="D185" s="64"/>
      <c r="E185" s="64"/>
      <c r="F185" s="202"/>
      <c r="G185" s="203"/>
      <c r="H185" s="62"/>
      <c r="I185" s="62"/>
      <c r="J185" s="203"/>
      <c r="K185" s="203"/>
      <c r="L185" s="203"/>
      <c r="M185" s="203"/>
      <c r="N185" s="203"/>
      <c r="O185" s="360"/>
      <c r="P185" s="203"/>
      <c r="Q185" s="203"/>
      <c r="R185" s="62"/>
      <c r="S185" s="62"/>
      <c r="T185" s="62"/>
      <c r="U185" s="62"/>
      <c r="V185" s="62"/>
    </row>
    <row r="186" spans="1:22" ht="14.25" customHeight="1" x14ac:dyDescent="0.25">
      <c r="A186" s="63"/>
      <c r="B186" s="62"/>
      <c r="C186" s="248"/>
      <c r="D186" s="64"/>
      <c r="E186" s="64"/>
      <c r="F186" s="202"/>
      <c r="G186" s="203"/>
      <c r="H186" s="62"/>
      <c r="I186" s="62"/>
      <c r="J186" s="203"/>
      <c r="K186" s="203"/>
      <c r="L186" s="203"/>
      <c r="M186" s="203"/>
      <c r="N186" s="203"/>
      <c r="O186" s="360"/>
      <c r="P186" s="203"/>
      <c r="Q186" s="203"/>
      <c r="R186" s="62"/>
      <c r="S186" s="62"/>
      <c r="T186" s="62"/>
      <c r="U186" s="62"/>
      <c r="V186" s="62"/>
    </row>
    <row r="187" spans="1:22" ht="14.25" customHeight="1" x14ac:dyDescent="0.25">
      <c r="A187" s="63"/>
      <c r="B187" s="62"/>
      <c r="C187" s="248"/>
      <c r="D187" s="64"/>
      <c r="E187" s="64"/>
      <c r="F187" s="202"/>
      <c r="G187" s="203"/>
      <c r="H187" s="62"/>
      <c r="I187" s="62"/>
      <c r="J187" s="203"/>
      <c r="K187" s="203"/>
      <c r="L187" s="203"/>
      <c r="M187" s="203"/>
      <c r="N187" s="203"/>
      <c r="O187" s="360"/>
      <c r="P187" s="203"/>
      <c r="Q187" s="203"/>
      <c r="R187" s="62"/>
      <c r="S187" s="62"/>
      <c r="T187" s="62"/>
      <c r="U187" s="62"/>
      <c r="V187" s="62"/>
    </row>
    <row r="188" spans="1:22" ht="14.25" customHeight="1" x14ac:dyDescent="0.25">
      <c r="A188" s="63"/>
      <c r="B188" s="62"/>
      <c r="C188" s="248"/>
      <c r="D188" s="64"/>
      <c r="E188" s="64"/>
      <c r="F188" s="202"/>
      <c r="G188" s="203"/>
      <c r="H188" s="62"/>
      <c r="I188" s="62"/>
      <c r="J188" s="203"/>
      <c r="K188" s="203"/>
      <c r="L188" s="203"/>
      <c r="M188" s="203"/>
      <c r="N188" s="203"/>
      <c r="O188" s="360"/>
      <c r="P188" s="203"/>
      <c r="Q188" s="203"/>
      <c r="R188" s="62"/>
      <c r="S188" s="62"/>
      <c r="T188" s="62"/>
      <c r="U188" s="62"/>
      <c r="V188" s="62"/>
    </row>
    <row r="189" spans="1:22" ht="14.25" customHeight="1" x14ac:dyDescent="0.25">
      <c r="A189" s="63"/>
      <c r="B189" s="62"/>
      <c r="C189" s="248"/>
      <c r="D189" s="64"/>
      <c r="E189" s="64"/>
      <c r="F189" s="202"/>
      <c r="G189" s="203"/>
      <c r="H189" s="62"/>
      <c r="I189" s="62"/>
      <c r="J189" s="203"/>
      <c r="K189" s="203"/>
      <c r="L189" s="203"/>
      <c r="M189" s="203"/>
      <c r="N189" s="203"/>
      <c r="O189" s="360"/>
      <c r="P189" s="203"/>
      <c r="Q189" s="203"/>
      <c r="R189" s="62"/>
      <c r="S189" s="62"/>
      <c r="T189" s="62"/>
      <c r="U189" s="62"/>
      <c r="V189" s="62"/>
    </row>
    <row r="190" spans="1:22" ht="14.25" customHeight="1" x14ac:dyDescent="0.25">
      <c r="A190" s="63"/>
      <c r="B190" s="62"/>
      <c r="C190" s="248"/>
      <c r="D190" s="64"/>
      <c r="E190" s="64"/>
      <c r="F190" s="202"/>
      <c r="G190" s="203"/>
      <c r="H190" s="62"/>
      <c r="I190" s="62"/>
      <c r="J190" s="203"/>
      <c r="K190" s="203"/>
      <c r="L190" s="203"/>
      <c r="M190" s="203"/>
      <c r="N190" s="203"/>
      <c r="O190" s="360"/>
      <c r="P190" s="203"/>
      <c r="Q190" s="203"/>
      <c r="R190" s="62"/>
      <c r="S190" s="62"/>
      <c r="T190" s="62"/>
      <c r="U190" s="62"/>
      <c r="V190" s="62"/>
    </row>
    <row r="191" spans="1:22" ht="14.25" customHeight="1" x14ac:dyDescent="0.25">
      <c r="A191" s="63"/>
      <c r="B191" s="62"/>
      <c r="C191" s="248"/>
      <c r="D191" s="64"/>
      <c r="E191" s="64"/>
      <c r="F191" s="202"/>
      <c r="G191" s="203"/>
      <c r="H191" s="62"/>
      <c r="I191" s="62"/>
      <c r="J191" s="203"/>
      <c r="K191" s="203"/>
      <c r="L191" s="203"/>
      <c r="M191" s="203"/>
      <c r="N191" s="203"/>
      <c r="O191" s="360"/>
      <c r="P191" s="203"/>
      <c r="Q191" s="203"/>
      <c r="R191" s="62"/>
      <c r="S191" s="62"/>
      <c r="T191" s="62"/>
      <c r="U191" s="62"/>
      <c r="V191" s="62"/>
    </row>
    <row r="192" spans="1:22" ht="14.25" customHeight="1" x14ac:dyDescent="0.25">
      <c r="A192" s="63"/>
      <c r="B192" s="62"/>
      <c r="C192" s="248"/>
      <c r="D192" s="64"/>
      <c r="E192" s="64"/>
      <c r="F192" s="202"/>
      <c r="G192" s="203"/>
      <c r="H192" s="62"/>
      <c r="I192" s="62"/>
      <c r="J192" s="203"/>
      <c r="K192" s="203"/>
      <c r="L192" s="203"/>
      <c r="M192" s="203"/>
      <c r="N192" s="203"/>
      <c r="O192" s="360"/>
      <c r="P192" s="203"/>
      <c r="Q192" s="203"/>
      <c r="R192" s="62"/>
      <c r="S192" s="62"/>
      <c r="T192" s="62"/>
      <c r="U192" s="62"/>
      <c r="V192" s="62"/>
    </row>
    <row r="193" spans="1:22" ht="14.25" customHeight="1" x14ac:dyDescent="0.25">
      <c r="A193" s="63"/>
      <c r="B193" s="62"/>
      <c r="C193" s="248"/>
      <c r="D193" s="64"/>
      <c r="E193" s="64"/>
      <c r="F193" s="202"/>
      <c r="G193" s="203"/>
      <c r="H193" s="62"/>
      <c r="I193" s="62"/>
      <c r="J193" s="203"/>
      <c r="K193" s="203"/>
      <c r="L193" s="203"/>
      <c r="M193" s="203"/>
      <c r="N193" s="203"/>
      <c r="O193" s="360"/>
      <c r="P193" s="203"/>
      <c r="Q193" s="203"/>
      <c r="R193" s="62"/>
      <c r="S193" s="62"/>
      <c r="T193" s="62"/>
      <c r="U193" s="62"/>
      <c r="V193" s="62"/>
    </row>
    <row r="194" spans="1:22" ht="14.25" customHeight="1" x14ac:dyDescent="0.25">
      <c r="A194" s="63"/>
      <c r="B194" s="62"/>
      <c r="C194" s="248"/>
      <c r="D194" s="64"/>
      <c r="E194" s="64"/>
      <c r="F194" s="202"/>
      <c r="G194" s="203"/>
      <c r="H194" s="62"/>
      <c r="I194" s="62"/>
      <c r="J194" s="203"/>
      <c r="K194" s="203"/>
      <c r="L194" s="203"/>
      <c r="M194" s="203"/>
      <c r="N194" s="203"/>
      <c r="O194" s="360"/>
      <c r="P194" s="203"/>
      <c r="Q194" s="203"/>
      <c r="R194" s="62"/>
      <c r="S194" s="62"/>
      <c r="T194" s="62"/>
      <c r="U194" s="62"/>
      <c r="V194" s="62"/>
    </row>
    <row r="195" spans="1:22" ht="14.25" customHeight="1" x14ac:dyDescent="0.25">
      <c r="A195" s="63"/>
      <c r="B195" s="62"/>
      <c r="C195" s="248"/>
      <c r="D195" s="64"/>
      <c r="E195" s="64"/>
      <c r="F195" s="202"/>
      <c r="G195" s="203"/>
      <c r="H195" s="62"/>
      <c r="I195" s="62"/>
      <c r="J195" s="203"/>
      <c r="K195" s="203"/>
      <c r="L195" s="203"/>
      <c r="M195" s="203"/>
      <c r="N195" s="203"/>
      <c r="O195" s="360"/>
      <c r="P195" s="203"/>
      <c r="Q195" s="203"/>
      <c r="R195" s="62"/>
      <c r="S195" s="62"/>
      <c r="T195" s="62"/>
      <c r="U195" s="62"/>
      <c r="V195" s="62"/>
    </row>
    <row r="196" spans="1:22" ht="14.25" customHeight="1" x14ac:dyDescent="0.25">
      <c r="A196" s="63"/>
      <c r="B196" s="62"/>
      <c r="C196" s="248"/>
      <c r="D196" s="64"/>
      <c r="E196" s="64"/>
      <c r="F196" s="202"/>
      <c r="G196" s="203"/>
      <c r="H196" s="62"/>
      <c r="I196" s="62"/>
      <c r="J196" s="203"/>
      <c r="K196" s="203"/>
      <c r="L196" s="203"/>
      <c r="M196" s="203"/>
      <c r="N196" s="203"/>
      <c r="O196" s="360"/>
      <c r="P196" s="203"/>
      <c r="Q196" s="203"/>
      <c r="R196" s="62"/>
      <c r="S196" s="62"/>
      <c r="T196" s="62"/>
      <c r="U196" s="62"/>
      <c r="V196" s="62"/>
    </row>
    <row r="197" spans="1:22" ht="14.25" customHeight="1" x14ac:dyDescent="0.25">
      <c r="A197" s="63"/>
      <c r="B197" s="62"/>
      <c r="C197" s="248"/>
      <c r="D197" s="64"/>
      <c r="E197" s="64"/>
      <c r="F197" s="202"/>
      <c r="G197" s="203"/>
      <c r="H197" s="62"/>
      <c r="I197" s="62"/>
      <c r="J197" s="203"/>
      <c r="K197" s="203"/>
      <c r="L197" s="203"/>
      <c r="M197" s="203"/>
      <c r="N197" s="203"/>
      <c r="O197" s="360"/>
      <c r="P197" s="203"/>
      <c r="Q197" s="203"/>
      <c r="R197" s="62"/>
      <c r="S197" s="62"/>
      <c r="T197" s="62"/>
      <c r="U197" s="62"/>
      <c r="V197" s="62"/>
    </row>
    <row r="198" spans="1:22" ht="14.25" customHeight="1" x14ac:dyDescent="0.25">
      <c r="A198" s="63"/>
      <c r="B198" s="62"/>
      <c r="C198" s="248"/>
      <c r="D198" s="64"/>
      <c r="E198" s="64"/>
      <c r="F198" s="202"/>
      <c r="G198" s="203"/>
      <c r="H198" s="62"/>
      <c r="I198" s="62"/>
      <c r="J198" s="203"/>
      <c r="K198" s="203"/>
      <c r="L198" s="203"/>
      <c r="M198" s="203"/>
      <c r="N198" s="203"/>
      <c r="O198" s="360"/>
      <c r="P198" s="203"/>
      <c r="Q198" s="203"/>
      <c r="R198" s="62"/>
      <c r="S198" s="62"/>
      <c r="T198" s="62"/>
      <c r="U198" s="62"/>
      <c r="V198" s="62"/>
    </row>
    <row r="199" spans="1:22" ht="14.25" customHeight="1" x14ac:dyDescent="0.25">
      <c r="A199" s="63"/>
      <c r="B199" s="62"/>
      <c r="C199" s="248"/>
      <c r="D199" s="64"/>
      <c r="E199" s="64"/>
      <c r="F199" s="202"/>
      <c r="G199" s="203"/>
      <c r="H199" s="62"/>
      <c r="I199" s="62"/>
      <c r="J199" s="203"/>
      <c r="K199" s="203"/>
      <c r="L199" s="203"/>
      <c r="M199" s="203"/>
      <c r="N199" s="203"/>
      <c r="O199" s="360"/>
      <c r="P199" s="203"/>
      <c r="Q199" s="203"/>
      <c r="R199" s="62"/>
      <c r="S199" s="62"/>
      <c r="T199" s="62"/>
      <c r="U199" s="62"/>
      <c r="V199" s="62"/>
    </row>
    <row r="200" spans="1:22" ht="14.25" customHeight="1" x14ac:dyDescent="0.25">
      <c r="A200" s="63"/>
      <c r="B200" s="62"/>
      <c r="C200" s="248"/>
      <c r="D200" s="64"/>
      <c r="E200" s="64"/>
      <c r="F200" s="202"/>
      <c r="G200" s="203"/>
      <c r="H200" s="62"/>
      <c r="I200" s="62"/>
      <c r="J200" s="203"/>
      <c r="K200" s="203"/>
      <c r="L200" s="203"/>
      <c r="M200" s="203"/>
      <c r="N200" s="203"/>
      <c r="O200" s="360"/>
      <c r="P200" s="203"/>
      <c r="Q200" s="203"/>
      <c r="R200" s="62"/>
      <c r="S200" s="62"/>
      <c r="T200" s="62"/>
      <c r="U200" s="62"/>
      <c r="V200" s="62"/>
    </row>
    <row r="201" spans="1:22" ht="14.25" customHeight="1" x14ac:dyDescent="0.25">
      <c r="A201" s="63"/>
      <c r="B201" s="62"/>
      <c r="C201" s="248"/>
      <c r="D201" s="64"/>
      <c r="E201" s="64"/>
      <c r="F201" s="202"/>
      <c r="G201" s="203"/>
      <c r="H201" s="62"/>
      <c r="I201" s="62"/>
      <c r="J201" s="203"/>
      <c r="K201" s="203"/>
      <c r="L201" s="203"/>
      <c r="M201" s="203"/>
      <c r="N201" s="203"/>
      <c r="O201" s="360"/>
      <c r="P201" s="203"/>
      <c r="Q201" s="203"/>
      <c r="R201" s="62"/>
      <c r="S201" s="62"/>
      <c r="T201" s="62"/>
      <c r="U201" s="62"/>
      <c r="V201" s="62"/>
    </row>
    <row r="202" spans="1:22" ht="14.25" customHeight="1" x14ac:dyDescent="0.25">
      <c r="A202" s="63"/>
      <c r="B202" s="62"/>
      <c r="C202" s="248"/>
      <c r="D202" s="64"/>
      <c r="E202" s="64"/>
      <c r="F202" s="202"/>
      <c r="G202" s="203"/>
      <c r="H202" s="62"/>
      <c r="I202" s="62"/>
      <c r="J202" s="203"/>
      <c r="K202" s="203"/>
      <c r="L202" s="203"/>
      <c r="M202" s="203"/>
      <c r="N202" s="203"/>
      <c r="O202" s="360"/>
      <c r="P202" s="203"/>
      <c r="Q202" s="203"/>
      <c r="R202" s="62"/>
      <c r="S202" s="62"/>
      <c r="T202" s="62"/>
      <c r="U202" s="62"/>
      <c r="V202" s="62"/>
    </row>
    <row r="203" spans="1:22" ht="14.25" customHeight="1" x14ac:dyDescent="0.25">
      <c r="A203" s="63"/>
      <c r="B203" s="62"/>
      <c r="C203" s="248"/>
      <c r="D203" s="64"/>
      <c r="E203" s="64"/>
      <c r="F203" s="202"/>
      <c r="G203" s="203"/>
      <c r="H203" s="62"/>
      <c r="I203" s="62"/>
      <c r="J203" s="203"/>
      <c r="K203" s="203"/>
      <c r="L203" s="203"/>
      <c r="M203" s="203"/>
      <c r="N203" s="203"/>
      <c r="O203" s="360"/>
      <c r="P203" s="203"/>
      <c r="Q203" s="203"/>
      <c r="R203" s="62"/>
      <c r="S203" s="62"/>
      <c r="T203" s="62"/>
      <c r="U203" s="62"/>
      <c r="V203" s="62"/>
    </row>
    <row r="204" spans="1:22" ht="14.25" customHeight="1" x14ac:dyDescent="0.25">
      <c r="A204" s="63"/>
      <c r="B204" s="62"/>
      <c r="C204" s="248"/>
      <c r="D204" s="64"/>
      <c r="E204" s="64"/>
      <c r="F204" s="202"/>
      <c r="G204" s="203"/>
      <c r="H204" s="62"/>
      <c r="I204" s="62"/>
      <c r="J204" s="203"/>
      <c r="K204" s="203"/>
      <c r="L204" s="203"/>
      <c r="M204" s="203"/>
      <c r="N204" s="203"/>
      <c r="O204" s="360"/>
      <c r="P204" s="203"/>
      <c r="Q204" s="203"/>
      <c r="R204" s="62"/>
      <c r="S204" s="62"/>
      <c r="T204" s="62"/>
      <c r="U204" s="62"/>
      <c r="V204" s="62"/>
    </row>
    <row r="205" spans="1:22" ht="14.25" customHeight="1" x14ac:dyDescent="0.25">
      <c r="A205" s="63"/>
      <c r="B205" s="62"/>
      <c r="C205" s="248"/>
      <c r="D205" s="64"/>
      <c r="E205" s="64"/>
      <c r="F205" s="202"/>
      <c r="G205" s="203"/>
      <c r="H205" s="62"/>
      <c r="I205" s="62"/>
      <c r="J205" s="203"/>
      <c r="K205" s="203"/>
      <c r="L205" s="203"/>
      <c r="M205" s="203"/>
      <c r="N205" s="203"/>
      <c r="O205" s="360"/>
      <c r="P205" s="203"/>
      <c r="Q205" s="203"/>
      <c r="R205" s="62"/>
      <c r="S205" s="62"/>
      <c r="T205" s="62"/>
      <c r="U205" s="62"/>
      <c r="V205" s="62"/>
    </row>
    <row r="206" spans="1:22" ht="14.25" customHeight="1" x14ac:dyDescent="0.25">
      <c r="A206" s="63"/>
      <c r="B206" s="62"/>
      <c r="C206" s="248"/>
      <c r="D206" s="64"/>
      <c r="E206" s="64"/>
      <c r="F206" s="202"/>
      <c r="G206" s="203"/>
      <c r="H206" s="62"/>
      <c r="I206" s="62"/>
      <c r="J206" s="203"/>
      <c r="K206" s="203"/>
      <c r="L206" s="203"/>
      <c r="M206" s="203"/>
      <c r="N206" s="203"/>
      <c r="O206" s="360"/>
      <c r="P206" s="203"/>
      <c r="Q206" s="203"/>
      <c r="R206" s="62"/>
      <c r="S206" s="62"/>
      <c r="T206" s="62"/>
      <c r="U206" s="62"/>
      <c r="V206" s="62"/>
    </row>
    <row r="207" spans="1:22" ht="14.25" customHeight="1" x14ac:dyDescent="0.25">
      <c r="A207" s="63"/>
      <c r="B207" s="62"/>
      <c r="C207" s="248"/>
      <c r="D207" s="64"/>
      <c r="E207" s="64"/>
      <c r="F207" s="202"/>
      <c r="G207" s="203"/>
      <c r="H207" s="62"/>
      <c r="I207" s="62"/>
      <c r="J207" s="203"/>
      <c r="K207" s="203"/>
      <c r="L207" s="203"/>
      <c r="M207" s="203"/>
      <c r="N207" s="203"/>
      <c r="O207" s="360"/>
      <c r="P207" s="203"/>
      <c r="Q207" s="203"/>
      <c r="R207" s="62"/>
      <c r="S207" s="62"/>
      <c r="T207" s="62"/>
      <c r="U207" s="62"/>
      <c r="V207" s="62"/>
    </row>
    <row r="208" spans="1:22" ht="14.25" customHeight="1" x14ac:dyDescent="0.25">
      <c r="A208" s="63"/>
      <c r="B208" s="62"/>
      <c r="C208" s="248"/>
      <c r="D208" s="64"/>
      <c r="E208" s="64"/>
      <c r="F208" s="202"/>
      <c r="G208" s="203"/>
      <c r="H208" s="62"/>
      <c r="I208" s="62"/>
      <c r="J208" s="203"/>
      <c r="K208" s="203"/>
      <c r="L208" s="203"/>
      <c r="M208" s="203"/>
      <c r="N208" s="203"/>
      <c r="O208" s="360"/>
      <c r="P208" s="203"/>
      <c r="Q208" s="203"/>
      <c r="R208" s="62"/>
      <c r="S208" s="62"/>
      <c r="T208" s="62"/>
      <c r="U208" s="62"/>
      <c r="V208" s="62"/>
    </row>
    <row r="209" spans="1:22" ht="14.25" customHeight="1" x14ac:dyDescent="0.25">
      <c r="A209" s="63"/>
      <c r="B209" s="62"/>
      <c r="C209" s="248"/>
      <c r="D209" s="64"/>
      <c r="E209" s="64"/>
      <c r="F209" s="202"/>
      <c r="G209" s="203"/>
      <c r="H209" s="62"/>
      <c r="I209" s="62"/>
      <c r="J209" s="203"/>
      <c r="K209" s="203"/>
      <c r="L209" s="203"/>
      <c r="M209" s="203"/>
      <c r="N209" s="203"/>
      <c r="O209" s="360"/>
      <c r="P209" s="203"/>
      <c r="Q209" s="203"/>
      <c r="R209" s="62"/>
      <c r="S209" s="62"/>
      <c r="T209" s="62"/>
      <c r="U209" s="62"/>
      <c r="V209" s="62"/>
    </row>
    <row r="210" spans="1:22" ht="14.25" customHeight="1" x14ac:dyDescent="0.25">
      <c r="A210" s="63"/>
      <c r="B210" s="62"/>
      <c r="C210" s="248"/>
      <c r="D210" s="64"/>
      <c r="E210" s="64"/>
      <c r="F210" s="202"/>
      <c r="G210" s="203"/>
      <c r="H210" s="62"/>
      <c r="I210" s="62"/>
      <c r="J210" s="203"/>
      <c r="K210" s="203"/>
      <c r="L210" s="203"/>
      <c r="M210" s="203"/>
      <c r="N210" s="203"/>
      <c r="O210" s="360"/>
      <c r="P210" s="203"/>
      <c r="Q210" s="203"/>
      <c r="R210" s="62"/>
      <c r="S210" s="62"/>
      <c r="T210" s="62"/>
      <c r="U210" s="62"/>
      <c r="V210" s="62"/>
    </row>
    <row r="211" spans="1:22" ht="14.25" customHeight="1" x14ac:dyDescent="0.25">
      <c r="A211" s="63"/>
      <c r="B211" s="62"/>
      <c r="C211" s="248"/>
      <c r="D211" s="64"/>
      <c r="E211" s="64"/>
      <c r="F211" s="202"/>
      <c r="G211" s="203"/>
      <c r="H211" s="62"/>
      <c r="I211" s="62"/>
      <c r="J211" s="203"/>
      <c r="K211" s="203"/>
      <c r="L211" s="203"/>
      <c r="M211" s="203"/>
      <c r="N211" s="203"/>
      <c r="O211" s="360"/>
      <c r="P211" s="203"/>
      <c r="Q211" s="203"/>
      <c r="R211" s="62"/>
      <c r="S211" s="62"/>
      <c r="T211" s="62"/>
      <c r="U211" s="62"/>
      <c r="V211" s="62"/>
    </row>
    <row r="212" spans="1:22" ht="14.25" customHeight="1" x14ac:dyDescent="0.25">
      <c r="A212" s="63"/>
      <c r="B212" s="62"/>
      <c r="C212" s="248"/>
      <c r="D212" s="64"/>
      <c r="E212" s="64"/>
      <c r="F212" s="202"/>
      <c r="G212" s="203"/>
      <c r="H212" s="62"/>
      <c r="I212" s="62"/>
      <c r="J212" s="203"/>
      <c r="K212" s="203"/>
      <c r="L212" s="203"/>
      <c r="M212" s="203"/>
      <c r="N212" s="203"/>
      <c r="O212" s="360"/>
      <c r="P212" s="203"/>
      <c r="Q212" s="203"/>
      <c r="R212" s="62"/>
      <c r="S212" s="62"/>
      <c r="T212" s="62"/>
      <c r="U212" s="62"/>
      <c r="V212" s="62"/>
    </row>
    <row r="213" spans="1:22" ht="14.25" customHeight="1" x14ac:dyDescent="0.25">
      <c r="A213" s="63"/>
      <c r="B213" s="62"/>
      <c r="C213" s="248"/>
      <c r="D213" s="64"/>
      <c r="E213" s="64"/>
      <c r="F213" s="202"/>
      <c r="G213" s="203"/>
      <c r="H213" s="62"/>
      <c r="I213" s="62"/>
      <c r="J213" s="203"/>
      <c r="K213" s="203"/>
      <c r="L213" s="203"/>
      <c r="M213" s="203"/>
      <c r="N213" s="203"/>
      <c r="O213" s="360"/>
      <c r="P213" s="203"/>
      <c r="Q213" s="203"/>
      <c r="R213" s="62"/>
      <c r="S213" s="62"/>
      <c r="T213" s="62"/>
      <c r="U213" s="62"/>
      <c r="V213" s="62"/>
    </row>
    <row r="214" spans="1:22" ht="14.25" customHeight="1" x14ac:dyDescent="0.25">
      <c r="A214" s="63"/>
      <c r="B214" s="62"/>
      <c r="C214" s="248"/>
      <c r="D214" s="64"/>
      <c r="E214" s="64"/>
      <c r="F214" s="202"/>
      <c r="G214" s="203"/>
      <c r="H214" s="62"/>
      <c r="I214" s="62"/>
      <c r="J214" s="203"/>
      <c r="K214" s="203"/>
      <c r="L214" s="203"/>
      <c r="M214" s="203"/>
      <c r="N214" s="203"/>
      <c r="O214" s="360"/>
      <c r="P214" s="203"/>
      <c r="Q214" s="203"/>
      <c r="R214" s="62"/>
      <c r="S214" s="62"/>
      <c r="T214" s="62"/>
      <c r="U214" s="62"/>
      <c r="V214" s="62"/>
    </row>
    <row r="215" spans="1:22" ht="14.25" customHeight="1" x14ac:dyDescent="0.25">
      <c r="A215" s="63"/>
      <c r="B215" s="62"/>
      <c r="C215" s="248"/>
      <c r="D215" s="64"/>
      <c r="E215" s="64"/>
      <c r="F215" s="202"/>
      <c r="G215" s="203"/>
      <c r="H215" s="62"/>
      <c r="I215" s="62"/>
      <c r="J215" s="203"/>
      <c r="K215" s="203"/>
      <c r="L215" s="203"/>
      <c r="M215" s="203"/>
      <c r="N215" s="203"/>
      <c r="O215" s="360"/>
      <c r="P215" s="203"/>
      <c r="Q215" s="203"/>
      <c r="R215" s="62"/>
      <c r="S215" s="62"/>
      <c r="T215" s="62"/>
      <c r="U215" s="62"/>
      <c r="V215" s="62"/>
    </row>
    <row r="216" spans="1:22" ht="14.25" customHeight="1" x14ac:dyDescent="0.25">
      <c r="A216" s="63"/>
      <c r="B216" s="62"/>
      <c r="C216" s="248"/>
      <c r="D216" s="64"/>
      <c r="E216" s="64"/>
      <c r="F216" s="202"/>
      <c r="G216" s="203"/>
      <c r="H216" s="62"/>
      <c r="I216" s="62"/>
      <c r="J216" s="203"/>
      <c r="K216" s="203"/>
      <c r="L216" s="203"/>
      <c r="M216" s="203"/>
      <c r="N216" s="203"/>
      <c r="O216" s="360"/>
      <c r="P216" s="203"/>
      <c r="Q216" s="203"/>
      <c r="R216" s="62"/>
      <c r="S216" s="62"/>
      <c r="T216" s="62"/>
      <c r="U216" s="62"/>
      <c r="V216" s="62"/>
    </row>
    <row r="217" spans="1:22" ht="14.25" customHeight="1" x14ac:dyDescent="0.25">
      <c r="A217" s="63"/>
      <c r="B217" s="62"/>
      <c r="C217" s="248"/>
      <c r="D217" s="64"/>
      <c r="E217" s="64"/>
      <c r="F217" s="202"/>
      <c r="G217" s="203"/>
      <c r="H217" s="62"/>
      <c r="I217" s="62"/>
      <c r="J217" s="203"/>
      <c r="K217" s="203"/>
      <c r="L217" s="203"/>
      <c r="M217" s="203"/>
      <c r="N217" s="203"/>
      <c r="O217" s="360"/>
      <c r="P217" s="203"/>
      <c r="Q217" s="203"/>
      <c r="R217" s="62"/>
      <c r="S217" s="62"/>
      <c r="T217" s="62"/>
      <c r="U217" s="62"/>
      <c r="V217" s="62"/>
    </row>
    <row r="218" spans="1:22" ht="14.25" customHeight="1" x14ac:dyDescent="0.25">
      <c r="A218" s="63"/>
      <c r="B218" s="62"/>
      <c r="C218" s="248"/>
      <c r="D218" s="64"/>
      <c r="E218" s="64"/>
      <c r="F218" s="202"/>
      <c r="G218" s="203"/>
      <c r="H218" s="62"/>
      <c r="I218" s="62"/>
      <c r="J218" s="203"/>
      <c r="K218" s="203"/>
      <c r="L218" s="203"/>
      <c r="M218" s="203"/>
      <c r="N218" s="203"/>
      <c r="O218" s="360"/>
      <c r="P218" s="203"/>
      <c r="Q218" s="203"/>
      <c r="R218" s="62"/>
      <c r="S218" s="62"/>
      <c r="T218" s="62"/>
      <c r="U218" s="62"/>
      <c r="V218" s="62"/>
    </row>
    <row r="219" spans="1:22" ht="14.25" customHeight="1" x14ac:dyDescent="0.25">
      <c r="A219" s="63"/>
      <c r="B219" s="62"/>
      <c r="C219" s="248"/>
      <c r="D219" s="64"/>
      <c r="E219" s="64"/>
      <c r="F219" s="202"/>
      <c r="G219" s="203"/>
      <c r="H219" s="62"/>
      <c r="I219" s="62"/>
      <c r="J219" s="203"/>
      <c r="K219" s="203"/>
      <c r="L219" s="203"/>
      <c r="M219" s="203"/>
      <c r="N219" s="203"/>
      <c r="O219" s="360"/>
      <c r="P219" s="203"/>
      <c r="Q219" s="203"/>
      <c r="R219" s="62"/>
      <c r="S219" s="62"/>
      <c r="T219" s="62"/>
      <c r="U219" s="62"/>
      <c r="V219" s="62"/>
    </row>
    <row r="220" spans="1:22" ht="14.25" customHeight="1" x14ac:dyDescent="0.25">
      <c r="A220" s="63"/>
      <c r="B220" s="62"/>
      <c r="C220" s="248"/>
      <c r="D220" s="64"/>
      <c r="E220" s="64"/>
      <c r="F220" s="202"/>
      <c r="G220" s="203"/>
      <c r="H220" s="62"/>
      <c r="I220" s="62"/>
      <c r="J220" s="203"/>
      <c r="K220" s="203"/>
      <c r="L220" s="203"/>
      <c r="M220" s="203"/>
      <c r="N220" s="203"/>
      <c r="O220" s="360"/>
      <c r="P220" s="203"/>
      <c r="Q220" s="203"/>
      <c r="R220" s="62"/>
      <c r="S220" s="62"/>
      <c r="T220" s="62"/>
      <c r="U220" s="62"/>
      <c r="V220" s="62"/>
    </row>
    <row r="221" spans="1:22" ht="14.25" customHeight="1" x14ac:dyDescent="0.25">
      <c r="A221" s="63"/>
      <c r="B221" s="62"/>
      <c r="C221" s="248"/>
      <c r="D221" s="64"/>
      <c r="E221" s="64"/>
      <c r="F221" s="202"/>
      <c r="G221" s="203"/>
      <c r="H221" s="62"/>
      <c r="I221" s="62"/>
      <c r="J221" s="203"/>
      <c r="K221" s="203"/>
      <c r="L221" s="203"/>
      <c r="M221" s="203"/>
      <c r="N221" s="203"/>
      <c r="O221" s="360"/>
      <c r="P221" s="203"/>
      <c r="Q221" s="203"/>
      <c r="R221" s="62"/>
      <c r="S221" s="62"/>
      <c r="T221" s="62"/>
      <c r="U221" s="62"/>
      <c r="V221" s="62"/>
    </row>
    <row r="222" spans="1:22" ht="14.25" customHeight="1" x14ac:dyDescent="0.25">
      <c r="A222" s="63"/>
      <c r="B222" s="62"/>
      <c r="C222" s="248"/>
      <c r="D222" s="64"/>
      <c r="E222" s="64"/>
      <c r="F222" s="202"/>
      <c r="G222" s="203"/>
      <c r="H222" s="62"/>
      <c r="I222" s="62"/>
      <c r="J222" s="203"/>
      <c r="K222" s="203"/>
      <c r="L222" s="203"/>
      <c r="M222" s="203"/>
      <c r="N222" s="203"/>
      <c r="O222" s="360"/>
      <c r="P222" s="203"/>
      <c r="Q222" s="203"/>
      <c r="R222" s="62"/>
      <c r="S222" s="62"/>
      <c r="T222" s="62"/>
      <c r="U222" s="62"/>
      <c r="V222" s="62"/>
    </row>
    <row r="223" spans="1:22" ht="14.25" customHeight="1" x14ac:dyDescent="0.25">
      <c r="A223" s="63"/>
      <c r="B223" s="62"/>
      <c r="C223" s="248"/>
      <c r="D223" s="64"/>
      <c r="E223" s="64"/>
      <c r="F223" s="202"/>
      <c r="G223" s="203"/>
      <c r="H223" s="62"/>
      <c r="I223" s="62"/>
      <c r="J223" s="203"/>
      <c r="K223" s="203"/>
      <c r="L223" s="203"/>
      <c r="M223" s="203"/>
      <c r="N223" s="203"/>
      <c r="O223" s="360"/>
      <c r="P223" s="203"/>
      <c r="Q223" s="203"/>
      <c r="R223" s="62"/>
      <c r="S223" s="62"/>
      <c r="T223" s="62"/>
      <c r="U223" s="62"/>
      <c r="V223" s="62"/>
    </row>
    <row r="224" spans="1:22" ht="14.25" customHeight="1" x14ac:dyDescent="0.25">
      <c r="A224" s="63"/>
      <c r="B224" s="62"/>
      <c r="C224" s="248"/>
      <c r="D224" s="64"/>
      <c r="E224" s="64"/>
      <c r="F224" s="202"/>
      <c r="G224" s="203"/>
      <c r="H224" s="62"/>
      <c r="I224" s="62"/>
      <c r="J224" s="203"/>
      <c r="K224" s="203"/>
      <c r="L224" s="203"/>
      <c r="M224" s="203"/>
      <c r="N224" s="203"/>
      <c r="O224" s="360"/>
      <c r="P224" s="203"/>
      <c r="Q224" s="203"/>
      <c r="R224" s="62"/>
      <c r="S224" s="62"/>
      <c r="T224" s="62"/>
      <c r="U224" s="62"/>
      <c r="V224" s="62"/>
    </row>
    <row r="225" spans="1:22" ht="14.25" customHeight="1" x14ac:dyDescent="0.25">
      <c r="A225" s="63"/>
      <c r="B225" s="62"/>
      <c r="C225" s="248"/>
      <c r="D225" s="64"/>
      <c r="E225" s="64"/>
      <c r="F225" s="202"/>
      <c r="G225" s="203"/>
      <c r="H225" s="62"/>
      <c r="I225" s="62"/>
      <c r="J225" s="203"/>
      <c r="K225" s="203"/>
      <c r="L225" s="203"/>
      <c r="M225" s="203"/>
      <c r="N225" s="203"/>
      <c r="O225" s="360"/>
      <c r="P225" s="203"/>
      <c r="Q225" s="203"/>
      <c r="R225" s="62"/>
      <c r="S225" s="62"/>
      <c r="T225" s="62"/>
      <c r="U225" s="62"/>
      <c r="V225" s="62"/>
    </row>
    <row r="226" spans="1:22" ht="14.25" customHeight="1" x14ac:dyDescent="0.25">
      <c r="A226" s="63"/>
      <c r="B226" s="62"/>
      <c r="C226" s="248"/>
      <c r="D226" s="64"/>
      <c r="E226" s="64"/>
      <c r="F226" s="202"/>
      <c r="G226" s="203"/>
      <c r="H226" s="62"/>
      <c r="I226" s="62"/>
      <c r="J226" s="203"/>
      <c r="K226" s="203"/>
      <c r="L226" s="203"/>
      <c r="M226" s="203"/>
      <c r="N226" s="203"/>
      <c r="O226" s="360"/>
      <c r="P226" s="203"/>
      <c r="Q226" s="203"/>
      <c r="R226" s="62"/>
      <c r="S226" s="62"/>
      <c r="T226" s="62"/>
      <c r="U226" s="62"/>
      <c r="V226" s="62"/>
    </row>
    <row r="227" spans="1:22" ht="14.25" customHeight="1" x14ac:dyDescent="0.25">
      <c r="A227" s="63"/>
      <c r="B227" s="62"/>
      <c r="C227" s="248"/>
      <c r="D227" s="64"/>
      <c r="E227" s="64"/>
      <c r="F227" s="202"/>
      <c r="G227" s="203"/>
      <c r="H227" s="62"/>
      <c r="I227" s="62"/>
      <c r="J227" s="203"/>
      <c r="K227" s="203"/>
      <c r="L227" s="203"/>
      <c r="M227" s="203"/>
      <c r="N227" s="203"/>
      <c r="O227" s="360"/>
      <c r="P227" s="203"/>
      <c r="Q227" s="203"/>
      <c r="R227" s="62"/>
      <c r="S227" s="62"/>
      <c r="T227" s="62"/>
      <c r="U227" s="62"/>
      <c r="V227" s="62"/>
    </row>
    <row r="228" spans="1:22" ht="14.25" customHeight="1" x14ac:dyDescent="0.25">
      <c r="A228" s="63"/>
      <c r="B228" s="62"/>
      <c r="C228" s="248"/>
      <c r="D228" s="64"/>
      <c r="E228" s="64"/>
      <c r="F228" s="202"/>
      <c r="G228" s="203"/>
      <c r="H228" s="62"/>
      <c r="I228" s="62"/>
      <c r="J228" s="203"/>
      <c r="K228" s="203"/>
      <c r="L228" s="203"/>
      <c r="M228" s="203"/>
      <c r="N228" s="203"/>
      <c r="O228" s="360"/>
      <c r="P228" s="203"/>
      <c r="Q228" s="203"/>
      <c r="R228" s="62"/>
      <c r="S228" s="62"/>
      <c r="T228" s="62"/>
      <c r="U228" s="62"/>
      <c r="V228" s="62"/>
    </row>
    <row r="229" spans="1:22" ht="14.25" customHeight="1" x14ac:dyDescent="0.25">
      <c r="A229" s="63"/>
      <c r="B229" s="62"/>
      <c r="C229" s="248"/>
      <c r="D229" s="64"/>
      <c r="E229" s="64"/>
      <c r="F229" s="202"/>
      <c r="G229" s="203"/>
      <c r="H229" s="62"/>
      <c r="I229" s="62"/>
      <c r="J229" s="203"/>
      <c r="K229" s="203"/>
      <c r="L229" s="203"/>
      <c r="M229" s="203"/>
      <c r="N229" s="203"/>
      <c r="O229" s="360"/>
      <c r="P229" s="203"/>
      <c r="Q229" s="203"/>
      <c r="R229" s="62"/>
      <c r="S229" s="62"/>
      <c r="T229" s="62"/>
      <c r="U229" s="62"/>
      <c r="V229" s="62"/>
    </row>
    <row r="230" spans="1:22" ht="14.25" customHeight="1" x14ac:dyDescent="0.25">
      <c r="A230" s="63"/>
      <c r="B230" s="62"/>
      <c r="C230" s="248"/>
      <c r="D230" s="64"/>
      <c r="E230" s="64"/>
      <c r="F230" s="202"/>
      <c r="G230" s="203"/>
      <c r="H230" s="62"/>
      <c r="I230" s="62"/>
      <c r="J230" s="203"/>
      <c r="K230" s="203"/>
      <c r="L230" s="203"/>
      <c r="M230" s="203"/>
      <c r="N230" s="203"/>
      <c r="O230" s="360"/>
      <c r="P230" s="203"/>
      <c r="Q230" s="203"/>
      <c r="R230" s="62"/>
      <c r="S230" s="62"/>
      <c r="T230" s="62"/>
      <c r="U230" s="62"/>
      <c r="V230" s="62"/>
    </row>
    <row r="231" spans="1:22" ht="14.25" customHeight="1" x14ac:dyDescent="0.25">
      <c r="A231" s="63"/>
      <c r="B231" s="62"/>
      <c r="C231" s="248"/>
      <c r="D231" s="64"/>
      <c r="E231" s="64"/>
      <c r="F231" s="202"/>
      <c r="G231" s="203"/>
      <c r="H231" s="62"/>
      <c r="I231" s="62"/>
      <c r="J231" s="203"/>
      <c r="K231" s="203"/>
      <c r="L231" s="203"/>
      <c r="M231" s="203"/>
      <c r="N231" s="203"/>
      <c r="O231" s="360"/>
      <c r="P231" s="203"/>
      <c r="Q231" s="203"/>
      <c r="R231" s="62"/>
      <c r="S231" s="62"/>
      <c r="T231" s="62"/>
      <c r="U231" s="62"/>
      <c r="V231" s="62"/>
    </row>
    <row r="232" spans="1:22" ht="14.25" customHeight="1" x14ac:dyDescent="0.25">
      <c r="A232" s="63"/>
      <c r="B232" s="62"/>
      <c r="C232" s="248"/>
      <c r="D232" s="64"/>
      <c r="E232" s="64"/>
      <c r="F232" s="202"/>
      <c r="G232" s="203"/>
      <c r="H232" s="62"/>
      <c r="I232" s="62"/>
      <c r="J232" s="203"/>
      <c r="K232" s="203"/>
      <c r="L232" s="203"/>
      <c r="M232" s="203"/>
      <c r="N232" s="203"/>
      <c r="O232" s="360"/>
      <c r="P232" s="203"/>
      <c r="Q232" s="203"/>
      <c r="R232" s="62"/>
      <c r="S232" s="62"/>
      <c r="T232" s="62"/>
      <c r="U232" s="62"/>
      <c r="V232" s="62"/>
    </row>
    <row r="233" spans="1:22" ht="14.25" customHeight="1" x14ac:dyDescent="0.25">
      <c r="A233" s="63"/>
      <c r="B233" s="62"/>
      <c r="C233" s="248"/>
      <c r="D233" s="64"/>
      <c r="E233" s="64"/>
      <c r="F233" s="202"/>
      <c r="G233" s="203"/>
      <c r="H233" s="62"/>
      <c r="I233" s="62"/>
      <c r="J233" s="203"/>
      <c r="K233" s="203"/>
      <c r="L233" s="203"/>
      <c r="M233" s="203"/>
      <c r="N233" s="203"/>
      <c r="O233" s="360"/>
      <c r="P233" s="203"/>
      <c r="Q233" s="203"/>
      <c r="R233" s="62"/>
      <c r="S233" s="62"/>
      <c r="T233" s="62"/>
      <c r="U233" s="62"/>
      <c r="V233" s="62"/>
    </row>
    <row r="234" spans="1:22" ht="14.25" customHeight="1" x14ac:dyDescent="0.25">
      <c r="A234" s="63"/>
      <c r="B234" s="62"/>
      <c r="C234" s="248"/>
      <c r="D234" s="64"/>
      <c r="E234" s="64"/>
      <c r="F234" s="202"/>
      <c r="G234" s="203"/>
      <c r="H234" s="62"/>
      <c r="I234" s="62"/>
      <c r="J234" s="203"/>
      <c r="K234" s="203"/>
      <c r="L234" s="203"/>
      <c r="M234" s="203"/>
      <c r="N234" s="203"/>
      <c r="O234" s="360"/>
      <c r="P234" s="203"/>
      <c r="Q234" s="203"/>
      <c r="R234" s="62"/>
      <c r="S234" s="62"/>
      <c r="T234" s="62"/>
      <c r="U234" s="62"/>
      <c r="V234" s="62"/>
    </row>
    <row r="235" spans="1:22" ht="14.25" customHeight="1" x14ac:dyDescent="0.25">
      <c r="A235" s="63"/>
      <c r="B235" s="62"/>
      <c r="C235" s="248"/>
      <c r="D235" s="64"/>
      <c r="E235" s="64"/>
      <c r="F235" s="202"/>
      <c r="G235" s="203"/>
      <c r="H235" s="62"/>
      <c r="I235" s="62"/>
      <c r="J235" s="203"/>
      <c r="K235" s="203"/>
      <c r="L235" s="203"/>
      <c r="M235" s="203"/>
      <c r="N235" s="203"/>
      <c r="O235" s="360"/>
      <c r="P235" s="203"/>
      <c r="Q235" s="203"/>
      <c r="R235" s="62"/>
      <c r="S235" s="62"/>
      <c r="T235" s="62"/>
      <c r="U235" s="62"/>
      <c r="V235" s="62"/>
    </row>
    <row r="236" spans="1:22" ht="14.25" customHeight="1" x14ac:dyDescent="0.25">
      <c r="A236" s="63"/>
      <c r="B236" s="62"/>
      <c r="C236" s="248"/>
      <c r="D236" s="64"/>
      <c r="E236" s="64"/>
      <c r="F236" s="202"/>
      <c r="G236" s="203"/>
      <c r="H236" s="62"/>
      <c r="I236" s="62"/>
      <c r="J236" s="203"/>
      <c r="K236" s="203"/>
      <c r="L236" s="203"/>
      <c r="M236" s="203"/>
      <c r="N236" s="203"/>
      <c r="O236" s="360"/>
      <c r="P236" s="203"/>
      <c r="Q236" s="203"/>
      <c r="R236" s="62"/>
      <c r="S236" s="62"/>
      <c r="T236" s="62"/>
      <c r="U236" s="62"/>
      <c r="V236" s="62"/>
    </row>
    <row r="237" spans="1:22" ht="14.25" customHeight="1" x14ac:dyDescent="0.25">
      <c r="A237" s="63"/>
      <c r="B237" s="62"/>
      <c r="C237" s="248"/>
      <c r="D237" s="64"/>
      <c r="E237" s="64"/>
      <c r="F237" s="202"/>
      <c r="G237" s="203"/>
      <c r="H237" s="62"/>
      <c r="I237" s="62"/>
      <c r="J237" s="203"/>
      <c r="K237" s="203"/>
      <c r="L237" s="203"/>
      <c r="M237" s="203"/>
      <c r="N237" s="203"/>
      <c r="O237" s="360"/>
      <c r="P237" s="203"/>
      <c r="Q237" s="203"/>
      <c r="R237" s="62"/>
      <c r="S237" s="62"/>
      <c r="T237" s="62"/>
      <c r="U237" s="62"/>
      <c r="V237" s="62"/>
    </row>
    <row r="238" spans="1:22" ht="14.25" customHeight="1" x14ac:dyDescent="0.25">
      <c r="A238" s="63"/>
      <c r="B238" s="62"/>
      <c r="C238" s="248"/>
      <c r="D238" s="64"/>
      <c r="E238" s="64"/>
      <c r="F238" s="202"/>
      <c r="G238" s="203"/>
      <c r="H238" s="62"/>
      <c r="I238" s="62"/>
      <c r="J238" s="203"/>
      <c r="K238" s="203"/>
      <c r="L238" s="203"/>
      <c r="M238" s="203"/>
      <c r="N238" s="203"/>
      <c r="O238" s="360"/>
      <c r="P238" s="203"/>
      <c r="Q238" s="203"/>
      <c r="R238" s="62"/>
      <c r="S238" s="62"/>
      <c r="T238" s="62"/>
      <c r="U238" s="62"/>
      <c r="V238" s="62"/>
    </row>
    <row r="239" spans="1:22" ht="14.25" customHeight="1" x14ac:dyDescent="0.25">
      <c r="A239" s="63"/>
      <c r="B239" s="62"/>
      <c r="C239" s="248"/>
      <c r="D239" s="64"/>
      <c r="E239" s="64"/>
      <c r="F239" s="202"/>
      <c r="G239" s="203"/>
      <c r="H239" s="62"/>
      <c r="I239" s="62"/>
      <c r="J239" s="203"/>
      <c r="K239" s="203"/>
      <c r="L239" s="203"/>
      <c r="M239" s="203"/>
      <c r="N239" s="203"/>
      <c r="O239" s="360"/>
      <c r="P239" s="203"/>
      <c r="Q239" s="203"/>
      <c r="R239" s="62"/>
      <c r="S239" s="62"/>
      <c r="T239" s="62"/>
      <c r="U239" s="62"/>
      <c r="V239" s="62"/>
    </row>
    <row r="240" spans="1:22" ht="14.25" customHeight="1" x14ac:dyDescent="0.25">
      <c r="A240" s="63"/>
      <c r="B240" s="62"/>
      <c r="C240" s="248"/>
      <c r="D240" s="64"/>
      <c r="E240" s="64"/>
      <c r="F240" s="202"/>
      <c r="G240" s="203"/>
      <c r="H240" s="62"/>
      <c r="I240" s="62"/>
      <c r="J240" s="203"/>
      <c r="K240" s="203"/>
      <c r="L240" s="203"/>
      <c r="M240" s="203"/>
      <c r="N240" s="203"/>
      <c r="O240" s="360"/>
      <c r="P240" s="203"/>
      <c r="Q240" s="203"/>
      <c r="R240" s="62"/>
      <c r="S240" s="62"/>
      <c r="T240" s="62"/>
      <c r="U240" s="62"/>
      <c r="V240" s="62"/>
    </row>
    <row r="241" spans="1:22" ht="14.25" customHeight="1" x14ac:dyDescent="0.25">
      <c r="A241" s="63"/>
      <c r="B241" s="62"/>
      <c r="C241" s="248"/>
      <c r="D241" s="64"/>
      <c r="E241" s="64"/>
      <c r="F241" s="202"/>
      <c r="G241" s="203"/>
      <c r="H241" s="62"/>
      <c r="I241" s="62"/>
      <c r="J241" s="203"/>
      <c r="K241" s="203"/>
      <c r="L241" s="203"/>
      <c r="M241" s="203"/>
      <c r="N241" s="203"/>
      <c r="O241" s="360"/>
      <c r="P241" s="203"/>
      <c r="Q241" s="203"/>
      <c r="R241" s="62"/>
      <c r="S241" s="62"/>
      <c r="T241" s="62"/>
      <c r="U241" s="62"/>
      <c r="V241" s="62"/>
    </row>
    <row r="242" spans="1:22" ht="14.25" customHeight="1" x14ac:dyDescent="0.25">
      <c r="A242" s="63"/>
      <c r="B242" s="62"/>
      <c r="C242" s="248"/>
      <c r="D242" s="64"/>
      <c r="E242" s="64"/>
      <c r="F242" s="202"/>
      <c r="G242" s="203"/>
      <c r="H242" s="62"/>
      <c r="I242" s="62"/>
      <c r="J242" s="203"/>
      <c r="K242" s="203"/>
      <c r="L242" s="203"/>
      <c r="M242" s="203"/>
      <c r="N242" s="203"/>
      <c r="O242" s="360"/>
      <c r="P242" s="203"/>
      <c r="Q242" s="203"/>
      <c r="R242" s="62"/>
      <c r="S242" s="62"/>
      <c r="T242" s="62"/>
      <c r="U242" s="62"/>
      <c r="V242" s="62"/>
    </row>
    <row r="243" spans="1:22" ht="14.25" customHeight="1" x14ac:dyDescent="0.25">
      <c r="A243" s="63"/>
      <c r="B243" s="62"/>
      <c r="C243" s="248"/>
      <c r="D243" s="64"/>
      <c r="E243" s="64"/>
      <c r="F243" s="202"/>
      <c r="G243" s="203"/>
      <c r="H243" s="62"/>
      <c r="I243" s="62"/>
      <c r="J243" s="203"/>
      <c r="K243" s="203"/>
      <c r="L243" s="203"/>
      <c r="M243" s="203"/>
      <c r="N243" s="203"/>
      <c r="O243" s="360"/>
      <c r="P243" s="203"/>
      <c r="Q243" s="203"/>
      <c r="R243" s="62"/>
      <c r="S243" s="62"/>
      <c r="T243" s="62"/>
      <c r="U243" s="62"/>
      <c r="V243" s="62"/>
    </row>
    <row r="244" spans="1:22" ht="14.25" customHeight="1" x14ac:dyDescent="0.25">
      <c r="A244" s="63"/>
      <c r="B244" s="62"/>
      <c r="C244" s="248"/>
      <c r="D244" s="64"/>
      <c r="E244" s="64"/>
      <c r="F244" s="202"/>
      <c r="G244" s="203"/>
      <c r="H244" s="62"/>
      <c r="I244" s="62"/>
      <c r="J244" s="203"/>
      <c r="K244" s="203"/>
      <c r="L244" s="203"/>
      <c r="M244" s="203"/>
      <c r="N244" s="203"/>
      <c r="O244" s="360"/>
      <c r="P244" s="203"/>
      <c r="Q244" s="203"/>
      <c r="R244" s="62"/>
      <c r="S244" s="62"/>
      <c r="T244" s="62"/>
      <c r="U244" s="62"/>
      <c r="V244" s="62"/>
    </row>
    <row r="245" spans="1:22" ht="14.25" customHeight="1" x14ac:dyDescent="0.25">
      <c r="A245" s="63"/>
      <c r="B245" s="62"/>
      <c r="C245" s="248"/>
      <c r="D245" s="64"/>
      <c r="E245" s="64"/>
      <c r="F245" s="202"/>
      <c r="G245" s="203"/>
      <c r="H245" s="62"/>
      <c r="I245" s="62"/>
      <c r="J245" s="203"/>
      <c r="K245" s="203"/>
      <c r="L245" s="203"/>
      <c r="M245" s="203"/>
      <c r="N245" s="203"/>
      <c r="O245" s="360"/>
      <c r="P245" s="203"/>
      <c r="Q245" s="203"/>
      <c r="R245" s="62"/>
      <c r="S245" s="62"/>
      <c r="T245" s="62"/>
      <c r="U245" s="62"/>
      <c r="V245" s="62"/>
    </row>
    <row r="246" spans="1:22" ht="14.25" customHeight="1" x14ac:dyDescent="0.25">
      <c r="A246" s="63"/>
      <c r="B246" s="62"/>
      <c r="C246" s="248"/>
      <c r="D246" s="64"/>
      <c r="E246" s="64"/>
      <c r="F246" s="202"/>
      <c r="G246" s="203"/>
      <c r="H246" s="62"/>
      <c r="I246" s="62"/>
      <c r="J246" s="203"/>
      <c r="K246" s="203"/>
      <c r="L246" s="203"/>
      <c r="M246" s="203"/>
      <c r="N246" s="203"/>
      <c r="O246" s="360"/>
      <c r="P246" s="203"/>
      <c r="Q246" s="203"/>
      <c r="R246" s="62"/>
      <c r="S246" s="62"/>
      <c r="T246" s="62"/>
      <c r="U246" s="62"/>
      <c r="V246" s="62"/>
    </row>
    <row r="247" spans="1:22" ht="14.25" customHeight="1" x14ac:dyDescent="0.25">
      <c r="A247" s="63"/>
      <c r="B247" s="62"/>
      <c r="C247" s="248"/>
      <c r="D247" s="64"/>
      <c r="E247" s="64"/>
      <c r="F247" s="202"/>
      <c r="G247" s="203"/>
      <c r="H247" s="62"/>
      <c r="I247" s="62"/>
      <c r="J247" s="203"/>
      <c r="K247" s="203"/>
      <c r="L247" s="203"/>
      <c r="M247" s="203"/>
      <c r="N247" s="203"/>
      <c r="O247" s="360"/>
      <c r="P247" s="203"/>
      <c r="Q247" s="203"/>
      <c r="R247" s="62"/>
      <c r="S247" s="62"/>
      <c r="T247" s="62"/>
      <c r="U247" s="62"/>
      <c r="V247" s="62"/>
    </row>
    <row r="248" spans="1:22" ht="14.25" customHeight="1" x14ac:dyDescent="0.25">
      <c r="A248" s="63"/>
      <c r="B248" s="62"/>
      <c r="C248" s="248"/>
      <c r="D248" s="64"/>
      <c r="E248" s="64"/>
      <c r="F248" s="202"/>
      <c r="G248" s="203"/>
      <c r="H248" s="62"/>
      <c r="I248" s="62"/>
      <c r="J248" s="203"/>
      <c r="K248" s="203"/>
      <c r="L248" s="203"/>
      <c r="M248" s="203"/>
      <c r="N248" s="203"/>
      <c r="O248" s="360"/>
      <c r="P248" s="203"/>
      <c r="Q248" s="203"/>
      <c r="R248" s="62"/>
      <c r="S248" s="62"/>
      <c r="T248" s="62"/>
      <c r="U248" s="62"/>
      <c r="V248" s="62"/>
    </row>
    <row r="249" spans="1:22" ht="14.25" customHeight="1" x14ac:dyDescent="0.25">
      <c r="A249" s="63"/>
      <c r="B249" s="62"/>
      <c r="C249" s="248"/>
      <c r="D249" s="64"/>
      <c r="E249" s="64"/>
      <c r="F249" s="202"/>
      <c r="G249" s="203"/>
      <c r="H249" s="62"/>
      <c r="I249" s="62"/>
      <c r="J249" s="203"/>
      <c r="K249" s="203"/>
      <c r="L249" s="203"/>
      <c r="M249" s="203"/>
      <c r="N249" s="203"/>
      <c r="O249" s="360"/>
      <c r="P249" s="203"/>
      <c r="Q249" s="203"/>
      <c r="R249" s="62"/>
      <c r="S249" s="62"/>
      <c r="T249" s="62"/>
      <c r="U249" s="62"/>
      <c r="V249" s="62"/>
    </row>
    <row r="250" spans="1:22" ht="14.25" customHeight="1" x14ac:dyDescent="0.25">
      <c r="A250" s="63"/>
      <c r="B250" s="62"/>
      <c r="C250" s="248"/>
      <c r="D250" s="64"/>
      <c r="E250" s="64"/>
      <c r="F250" s="202"/>
      <c r="G250" s="203"/>
      <c r="H250" s="62"/>
      <c r="I250" s="62"/>
      <c r="J250" s="203"/>
      <c r="K250" s="203"/>
      <c r="L250" s="203"/>
      <c r="M250" s="203"/>
      <c r="N250" s="203"/>
      <c r="O250" s="360"/>
      <c r="P250" s="203"/>
      <c r="Q250" s="203"/>
      <c r="R250" s="62"/>
      <c r="S250" s="62"/>
      <c r="T250" s="62"/>
      <c r="U250" s="62"/>
      <c r="V250" s="62"/>
    </row>
    <row r="251" spans="1:22" ht="14.25" customHeight="1" x14ac:dyDescent="0.25">
      <c r="A251" s="63"/>
      <c r="B251" s="62"/>
      <c r="C251" s="248"/>
      <c r="D251" s="64"/>
      <c r="E251" s="64"/>
      <c r="F251" s="202"/>
      <c r="G251" s="203"/>
      <c r="H251" s="62"/>
      <c r="I251" s="62"/>
      <c r="J251" s="203"/>
      <c r="K251" s="203"/>
      <c r="L251" s="203"/>
      <c r="M251" s="203"/>
      <c r="N251" s="203"/>
      <c r="O251" s="360"/>
      <c r="P251" s="203"/>
      <c r="Q251" s="203"/>
      <c r="R251" s="62"/>
      <c r="S251" s="62"/>
      <c r="T251" s="62"/>
      <c r="U251" s="62"/>
      <c r="V251" s="62"/>
    </row>
    <row r="252" spans="1:22" ht="14.25" customHeight="1" x14ac:dyDescent="0.25">
      <c r="A252" s="63"/>
      <c r="B252" s="62"/>
      <c r="C252" s="248"/>
      <c r="D252" s="64"/>
      <c r="E252" s="64"/>
      <c r="F252" s="202"/>
      <c r="G252" s="203"/>
      <c r="H252" s="62"/>
      <c r="I252" s="62"/>
      <c r="J252" s="203"/>
      <c r="K252" s="203"/>
      <c r="L252" s="203"/>
      <c r="M252" s="203"/>
      <c r="N252" s="203"/>
      <c r="O252" s="360"/>
      <c r="P252" s="203"/>
      <c r="Q252" s="203"/>
      <c r="R252" s="62"/>
      <c r="S252" s="62"/>
      <c r="T252" s="62"/>
      <c r="U252" s="62"/>
      <c r="V252" s="62"/>
    </row>
    <row r="253" spans="1:22" ht="14.25" customHeight="1" x14ac:dyDescent="0.25">
      <c r="A253" s="63"/>
      <c r="B253" s="62"/>
      <c r="C253" s="248"/>
      <c r="D253" s="64"/>
      <c r="E253" s="64"/>
      <c r="F253" s="202"/>
      <c r="G253" s="203"/>
      <c r="H253" s="62"/>
      <c r="I253" s="62"/>
      <c r="J253" s="203"/>
      <c r="K253" s="203"/>
      <c r="L253" s="203"/>
      <c r="M253" s="203"/>
      <c r="N253" s="203"/>
      <c r="O253" s="360"/>
      <c r="P253" s="203"/>
      <c r="Q253" s="203"/>
      <c r="R253" s="62"/>
      <c r="S253" s="62"/>
      <c r="T253" s="62"/>
      <c r="U253" s="62"/>
      <c r="V253" s="62"/>
    </row>
    <row r="254" spans="1:22" ht="14.25" customHeight="1" x14ac:dyDescent="0.25">
      <c r="A254" s="63"/>
      <c r="B254" s="62"/>
      <c r="C254" s="248"/>
      <c r="D254" s="64"/>
      <c r="E254" s="64"/>
      <c r="F254" s="202"/>
      <c r="G254" s="203"/>
      <c r="H254" s="62"/>
      <c r="I254" s="62"/>
      <c r="J254" s="203"/>
      <c r="K254" s="203"/>
      <c r="L254" s="203"/>
      <c r="M254" s="203"/>
      <c r="N254" s="203"/>
      <c r="O254" s="360"/>
      <c r="P254" s="203"/>
      <c r="Q254" s="203"/>
      <c r="R254" s="62"/>
      <c r="S254" s="62"/>
      <c r="T254" s="62"/>
      <c r="U254" s="62"/>
      <c r="V254" s="62"/>
    </row>
    <row r="255" spans="1:22" ht="14.25" customHeight="1" x14ac:dyDescent="0.25">
      <c r="A255" s="63"/>
      <c r="B255" s="62"/>
      <c r="C255" s="248"/>
      <c r="D255" s="64"/>
      <c r="E255" s="64"/>
      <c r="F255" s="202"/>
      <c r="G255" s="203"/>
      <c r="H255" s="62"/>
      <c r="I255" s="62"/>
      <c r="J255" s="203"/>
      <c r="K255" s="203"/>
      <c r="L255" s="203"/>
      <c r="M255" s="203"/>
      <c r="N255" s="203"/>
      <c r="O255" s="360"/>
      <c r="P255" s="203"/>
      <c r="Q255" s="203"/>
      <c r="R255" s="62"/>
      <c r="S255" s="62"/>
      <c r="T255" s="62"/>
      <c r="U255" s="62"/>
      <c r="V255" s="62"/>
    </row>
    <row r="256" spans="1:22" ht="14.25" customHeight="1" x14ac:dyDescent="0.25">
      <c r="A256" s="63"/>
      <c r="B256" s="62"/>
      <c r="C256" s="248"/>
      <c r="D256" s="64"/>
      <c r="E256" s="64"/>
      <c r="F256" s="202"/>
      <c r="G256" s="203"/>
      <c r="H256" s="62"/>
      <c r="I256" s="62"/>
      <c r="J256" s="203"/>
      <c r="K256" s="203"/>
      <c r="L256" s="203"/>
      <c r="M256" s="203"/>
      <c r="N256" s="203"/>
      <c r="O256" s="360"/>
      <c r="P256" s="203"/>
      <c r="Q256" s="203"/>
      <c r="R256" s="62"/>
      <c r="S256" s="62"/>
      <c r="T256" s="62"/>
      <c r="U256" s="62"/>
      <c r="V256" s="62"/>
    </row>
    <row r="257" spans="1:22" ht="14.25" customHeight="1" x14ac:dyDescent="0.25">
      <c r="A257" s="63"/>
      <c r="B257" s="62"/>
      <c r="C257" s="248"/>
      <c r="D257" s="64"/>
      <c r="E257" s="64"/>
      <c r="F257" s="202"/>
      <c r="G257" s="203"/>
      <c r="H257" s="62"/>
      <c r="I257" s="62"/>
      <c r="J257" s="203"/>
      <c r="K257" s="203"/>
      <c r="L257" s="203"/>
      <c r="M257" s="203"/>
      <c r="N257" s="203"/>
      <c r="O257" s="360"/>
      <c r="P257" s="203"/>
      <c r="Q257" s="203"/>
      <c r="R257" s="62"/>
      <c r="S257" s="62"/>
      <c r="T257" s="62"/>
      <c r="U257" s="62"/>
      <c r="V257" s="62"/>
    </row>
    <row r="258" spans="1:22" ht="14.25" customHeight="1" x14ac:dyDescent="0.25">
      <c r="A258" s="63"/>
      <c r="B258" s="62"/>
      <c r="C258" s="248"/>
      <c r="D258" s="64"/>
      <c r="E258" s="64"/>
      <c r="F258" s="202"/>
      <c r="G258" s="203"/>
      <c r="H258" s="62"/>
      <c r="I258" s="62"/>
      <c r="J258" s="203"/>
      <c r="K258" s="203"/>
      <c r="L258" s="203"/>
      <c r="M258" s="203"/>
      <c r="N258" s="203"/>
      <c r="O258" s="360"/>
      <c r="P258" s="203"/>
      <c r="Q258" s="203"/>
      <c r="R258" s="62"/>
      <c r="S258" s="62"/>
      <c r="T258" s="62"/>
      <c r="U258" s="62"/>
      <c r="V258" s="62"/>
    </row>
    <row r="259" spans="1:22" ht="14.25" customHeight="1" x14ac:dyDescent="0.25">
      <c r="A259" s="63"/>
      <c r="B259" s="62"/>
      <c r="C259" s="248"/>
      <c r="D259" s="64"/>
      <c r="E259" s="64"/>
      <c r="F259" s="202"/>
      <c r="G259" s="203"/>
      <c r="H259" s="62"/>
      <c r="I259" s="62"/>
      <c r="J259" s="203"/>
      <c r="K259" s="203"/>
      <c r="L259" s="203"/>
      <c r="M259" s="203"/>
      <c r="N259" s="203"/>
      <c r="O259" s="360"/>
      <c r="P259" s="203"/>
      <c r="Q259" s="203"/>
      <c r="R259" s="62"/>
      <c r="S259" s="62"/>
      <c r="T259" s="62"/>
      <c r="U259" s="62"/>
      <c r="V259" s="62"/>
    </row>
    <row r="260" spans="1:22" ht="14.25" customHeight="1" x14ac:dyDescent="0.25">
      <c r="A260" s="63"/>
      <c r="B260" s="62"/>
      <c r="C260" s="248"/>
      <c r="D260" s="64"/>
      <c r="E260" s="64"/>
      <c r="F260" s="202"/>
      <c r="G260" s="203"/>
      <c r="H260" s="62"/>
      <c r="I260" s="62"/>
      <c r="J260" s="203"/>
      <c r="K260" s="203"/>
      <c r="L260" s="203"/>
      <c r="M260" s="203"/>
      <c r="N260" s="203"/>
      <c r="O260" s="360"/>
      <c r="P260" s="203"/>
      <c r="Q260" s="203"/>
      <c r="R260" s="62"/>
      <c r="S260" s="62"/>
      <c r="T260" s="62"/>
      <c r="U260" s="62"/>
      <c r="V260" s="62"/>
    </row>
    <row r="261" spans="1:22" ht="14.25" customHeight="1" x14ac:dyDescent="0.25">
      <c r="A261" s="63"/>
      <c r="B261" s="62"/>
      <c r="C261" s="248"/>
      <c r="D261" s="64"/>
      <c r="E261" s="64"/>
      <c r="F261" s="202"/>
      <c r="G261" s="203"/>
      <c r="H261" s="62"/>
      <c r="I261" s="62"/>
      <c r="J261" s="203"/>
      <c r="K261" s="203"/>
      <c r="L261" s="203"/>
      <c r="M261" s="203"/>
      <c r="N261" s="203"/>
      <c r="O261" s="360"/>
      <c r="P261" s="203"/>
      <c r="Q261" s="203"/>
      <c r="R261" s="62"/>
      <c r="S261" s="62"/>
      <c r="T261" s="62"/>
      <c r="U261" s="62"/>
      <c r="V261" s="62"/>
    </row>
    <row r="262" spans="1:22" ht="14.25" customHeight="1" x14ac:dyDescent="0.25">
      <c r="A262" s="63"/>
      <c r="B262" s="62"/>
      <c r="C262" s="248"/>
      <c r="D262" s="64"/>
      <c r="E262" s="64"/>
      <c r="F262" s="202"/>
      <c r="G262" s="203"/>
      <c r="H262" s="62"/>
      <c r="I262" s="62"/>
      <c r="J262" s="203"/>
      <c r="K262" s="203"/>
      <c r="L262" s="203"/>
      <c r="M262" s="203"/>
      <c r="N262" s="203"/>
      <c r="O262" s="360"/>
      <c r="P262" s="203"/>
      <c r="Q262" s="203"/>
      <c r="R262" s="62"/>
      <c r="S262" s="62"/>
      <c r="T262" s="62"/>
      <c r="U262" s="62"/>
      <c r="V262" s="62"/>
    </row>
    <row r="263" spans="1:22" ht="14.25" customHeight="1" x14ac:dyDescent="0.25">
      <c r="A263" s="63"/>
      <c r="B263" s="62"/>
      <c r="C263" s="248"/>
      <c r="D263" s="64"/>
      <c r="E263" s="64"/>
      <c r="F263" s="202"/>
      <c r="G263" s="203"/>
      <c r="H263" s="62"/>
      <c r="I263" s="62"/>
      <c r="J263" s="203"/>
      <c r="K263" s="203"/>
      <c r="L263" s="203"/>
      <c r="M263" s="203"/>
      <c r="N263" s="203"/>
      <c r="O263" s="360"/>
      <c r="P263" s="203"/>
      <c r="Q263" s="203"/>
      <c r="R263" s="62"/>
      <c r="S263" s="62"/>
      <c r="T263" s="62"/>
      <c r="U263" s="62"/>
      <c r="V263" s="62"/>
    </row>
    <row r="264" spans="1:22" ht="14.25" customHeight="1" x14ac:dyDescent="0.25">
      <c r="A264" s="63"/>
      <c r="B264" s="62"/>
      <c r="C264" s="248"/>
      <c r="D264" s="64"/>
      <c r="E264" s="64"/>
      <c r="F264" s="202"/>
      <c r="G264" s="203"/>
      <c r="H264" s="62"/>
      <c r="I264" s="62"/>
      <c r="J264" s="203"/>
      <c r="K264" s="203"/>
      <c r="L264" s="203"/>
      <c r="M264" s="203"/>
      <c r="N264" s="203"/>
      <c r="O264" s="360"/>
      <c r="P264" s="203"/>
      <c r="Q264" s="203"/>
      <c r="R264" s="62"/>
      <c r="S264" s="62"/>
      <c r="T264" s="62"/>
      <c r="U264" s="62"/>
      <c r="V264" s="62"/>
    </row>
    <row r="265" spans="1:22" ht="14.25" customHeight="1" x14ac:dyDescent="0.25">
      <c r="A265" s="63"/>
      <c r="B265" s="62"/>
      <c r="C265" s="248"/>
      <c r="D265" s="64"/>
      <c r="E265" s="64"/>
      <c r="F265" s="202"/>
      <c r="G265" s="203"/>
      <c r="H265" s="62"/>
      <c r="I265" s="62"/>
      <c r="J265" s="203"/>
      <c r="K265" s="203"/>
      <c r="L265" s="203"/>
      <c r="M265" s="203"/>
      <c r="N265" s="203"/>
      <c r="O265" s="360"/>
      <c r="P265" s="203"/>
      <c r="Q265" s="203"/>
      <c r="R265" s="62"/>
      <c r="S265" s="62"/>
      <c r="T265" s="62"/>
      <c r="U265" s="62"/>
      <c r="V265" s="62"/>
    </row>
    <row r="266" spans="1:22" ht="14.25" customHeight="1" x14ac:dyDescent="0.25">
      <c r="A266" s="63"/>
      <c r="B266" s="62"/>
      <c r="C266" s="248"/>
      <c r="D266" s="64"/>
      <c r="E266" s="64"/>
      <c r="F266" s="202"/>
      <c r="G266" s="203"/>
      <c r="H266" s="62"/>
      <c r="I266" s="62"/>
      <c r="J266" s="203"/>
      <c r="K266" s="203"/>
      <c r="L266" s="203"/>
      <c r="M266" s="203"/>
      <c r="N266" s="203"/>
      <c r="O266" s="360"/>
      <c r="P266" s="203"/>
      <c r="Q266" s="203"/>
      <c r="R266" s="62"/>
      <c r="S266" s="62"/>
      <c r="T266" s="62"/>
      <c r="U266" s="62"/>
      <c r="V266" s="62"/>
    </row>
    <row r="267" spans="1:22" ht="14.25" customHeight="1" x14ac:dyDescent="0.25">
      <c r="A267" s="63"/>
      <c r="B267" s="62"/>
      <c r="C267" s="248"/>
      <c r="D267" s="64"/>
      <c r="E267" s="64"/>
      <c r="F267" s="202"/>
      <c r="G267" s="203"/>
      <c r="H267" s="62"/>
      <c r="I267" s="62"/>
      <c r="J267" s="203"/>
      <c r="K267" s="203"/>
      <c r="L267" s="203"/>
      <c r="M267" s="203"/>
      <c r="N267" s="203"/>
      <c r="O267" s="360"/>
      <c r="P267" s="203"/>
      <c r="Q267" s="203"/>
      <c r="R267" s="62"/>
      <c r="S267" s="62"/>
      <c r="T267" s="62"/>
      <c r="U267" s="62"/>
      <c r="V267" s="62"/>
    </row>
    <row r="268" spans="1:22" ht="14.25" customHeight="1" x14ac:dyDescent="0.25">
      <c r="A268" s="63"/>
      <c r="B268" s="62"/>
      <c r="C268" s="248"/>
      <c r="D268" s="64"/>
      <c r="E268" s="64"/>
      <c r="F268" s="202"/>
      <c r="G268" s="203"/>
      <c r="H268" s="62"/>
      <c r="I268" s="62"/>
      <c r="J268" s="203"/>
      <c r="K268" s="203"/>
      <c r="L268" s="203"/>
      <c r="M268" s="203"/>
      <c r="N268" s="203"/>
      <c r="O268" s="360"/>
      <c r="P268" s="203"/>
      <c r="Q268" s="203"/>
      <c r="R268" s="62"/>
      <c r="S268" s="62"/>
      <c r="T268" s="62"/>
      <c r="U268" s="62"/>
      <c r="V268" s="62"/>
    </row>
    <row r="269" spans="1:22" ht="14.25" customHeight="1" x14ac:dyDescent="0.25">
      <c r="A269" s="63"/>
      <c r="B269" s="62"/>
      <c r="C269" s="248"/>
      <c r="D269" s="64"/>
      <c r="E269" s="64"/>
      <c r="F269" s="202"/>
      <c r="G269" s="203"/>
      <c r="H269" s="62"/>
      <c r="I269" s="62"/>
      <c r="J269" s="203"/>
      <c r="K269" s="203"/>
      <c r="L269" s="203"/>
      <c r="M269" s="203"/>
      <c r="N269" s="203"/>
      <c r="O269" s="360"/>
      <c r="P269" s="203"/>
      <c r="Q269" s="203"/>
      <c r="R269" s="62"/>
      <c r="S269" s="62"/>
      <c r="T269" s="62"/>
      <c r="U269" s="62"/>
      <c r="V269" s="62"/>
    </row>
    <row r="270" spans="1:22" ht="14.25" customHeight="1" x14ac:dyDescent="0.25">
      <c r="A270" s="63"/>
      <c r="B270" s="62"/>
      <c r="C270" s="248"/>
      <c r="D270" s="64"/>
      <c r="E270" s="64"/>
      <c r="F270" s="202"/>
      <c r="G270" s="203"/>
      <c r="H270" s="62"/>
      <c r="I270" s="62"/>
      <c r="J270" s="203"/>
      <c r="K270" s="203"/>
      <c r="L270" s="203"/>
      <c r="M270" s="203"/>
      <c r="N270" s="203"/>
      <c r="O270" s="360"/>
      <c r="P270" s="203"/>
      <c r="Q270" s="203"/>
      <c r="R270" s="62"/>
      <c r="S270" s="62"/>
      <c r="T270" s="62"/>
      <c r="U270" s="62"/>
      <c r="V270" s="62"/>
    </row>
    <row r="271" spans="1:22" ht="14.25" customHeight="1" x14ac:dyDescent="0.25">
      <c r="A271" s="63"/>
      <c r="B271" s="62"/>
      <c r="C271" s="248"/>
      <c r="D271" s="64"/>
      <c r="E271" s="64"/>
      <c r="F271" s="202"/>
      <c r="G271" s="203"/>
      <c r="H271" s="62"/>
      <c r="I271" s="62"/>
      <c r="J271" s="203"/>
      <c r="K271" s="203"/>
      <c r="L271" s="203"/>
      <c r="M271" s="203"/>
      <c r="N271" s="203"/>
      <c r="O271" s="360"/>
      <c r="P271" s="203"/>
      <c r="Q271" s="203"/>
      <c r="R271" s="62"/>
      <c r="S271" s="62"/>
      <c r="T271" s="62"/>
      <c r="U271" s="62"/>
      <c r="V271" s="62"/>
    </row>
    <row r="272" spans="1:22" ht="14.25" customHeight="1" x14ac:dyDescent="0.25">
      <c r="A272" s="63"/>
      <c r="B272" s="62"/>
      <c r="C272" s="248"/>
      <c r="D272" s="64"/>
      <c r="E272" s="64"/>
      <c r="F272" s="202"/>
      <c r="G272" s="203"/>
      <c r="H272" s="62"/>
      <c r="I272" s="62"/>
      <c r="J272" s="203"/>
      <c r="K272" s="203"/>
      <c r="L272" s="203"/>
      <c r="M272" s="203"/>
      <c r="N272" s="203"/>
      <c r="O272" s="360"/>
      <c r="P272" s="203"/>
      <c r="Q272" s="203"/>
      <c r="R272" s="62"/>
      <c r="S272" s="62"/>
      <c r="T272" s="62"/>
      <c r="U272" s="62"/>
      <c r="V272" s="62"/>
    </row>
    <row r="273" spans="1:22" ht="14.25" customHeight="1" x14ac:dyDescent="0.25">
      <c r="A273" s="63"/>
      <c r="B273" s="62"/>
      <c r="C273" s="248"/>
      <c r="D273" s="64"/>
      <c r="E273" s="64"/>
      <c r="F273" s="202"/>
      <c r="G273" s="203"/>
      <c r="H273" s="62"/>
      <c r="I273" s="62"/>
      <c r="J273" s="203"/>
      <c r="K273" s="203"/>
      <c r="L273" s="203"/>
      <c r="M273" s="203"/>
      <c r="N273" s="203"/>
      <c r="O273" s="360"/>
      <c r="P273" s="203"/>
      <c r="Q273" s="203"/>
      <c r="R273" s="62"/>
      <c r="S273" s="62"/>
      <c r="T273" s="62"/>
      <c r="U273" s="62"/>
      <c r="V273" s="62"/>
    </row>
    <row r="274" spans="1:22" ht="14.25" customHeight="1" x14ac:dyDescent="0.25">
      <c r="A274" s="63"/>
      <c r="B274" s="62"/>
      <c r="C274" s="248"/>
      <c r="D274" s="64"/>
      <c r="E274" s="64"/>
      <c r="F274" s="202"/>
      <c r="G274" s="203"/>
      <c r="H274" s="62"/>
      <c r="I274" s="62"/>
      <c r="J274" s="203"/>
      <c r="K274" s="203"/>
      <c r="L274" s="203"/>
      <c r="M274" s="203"/>
      <c r="N274" s="203"/>
      <c r="O274" s="360"/>
      <c r="P274" s="203"/>
      <c r="Q274" s="203"/>
      <c r="R274" s="62"/>
      <c r="S274" s="62"/>
      <c r="T274" s="62"/>
      <c r="U274" s="62"/>
      <c r="V274" s="62"/>
    </row>
    <row r="275" spans="1:22" ht="14.25" customHeight="1" x14ac:dyDescent="0.25">
      <c r="A275" s="63"/>
      <c r="B275" s="62"/>
      <c r="C275" s="248"/>
      <c r="D275" s="64"/>
      <c r="E275" s="64"/>
      <c r="F275" s="202"/>
      <c r="G275" s="203"/>
      <c r="H275" s="62"/>
      <c r="I275" s="62"/>
      <c r="J275" s="203"/>
      <c r="K275" s="203"/>
      <c r="L275" s="203"/>
      <c r="M275" s="203"/>
      <c r="N275" s="203"/>
      <c r="O275" s="360"/>
      <c r="P275" s="203"/>
      <c r="Q275" s="203"/>
      <c r="R275" s="62"/>
      <c r="S275" s="62"/>
      <c r="T275" s="62"/>
      <c r="U275" s="62"/>
      <c r="V275" s="62"/>
    </row>
    <row r="276" spans="1:22" ht="14.25" customHeight="1" x14ac:dyDescent="0.25">
      <c r="A276" s="63"/>
      <c r="B276" s="62"/>
      <c r="C276" s="248"/>
      <c r="D276" s="64"/>
      <c r="E276" s="64"/>
      <c r="F276" s="202"/>
      <c r="G276" s="203"/>
      <c r="H276" s="62"/>
      <c r="I276" s="62"/>
      <c r="J276" s="203"/>
      <c r="K276" s="203"/>
      <c r="L276" s="203"/>
      <c r="M276" s="203"/>
      <c r="N276" s="203"/>
      <c r="O276" s="360"/>
      <c r="P276" s="203"/>
      <c r="Q276" s="203"/>
      <c r="R276" s="62"/>
      <c r="S276" s="62"/>
      <c r="T276" s="62"/>
      <c r="U276" s="62"/>
      <c r="V276" s="62"/>
    </row>
    <row r="277" spans="1:22" ht="14.25" customHeight="1" x14ac:dyDescent="0.25">
      <c r="A277" s="63"/>
      <c r="B277" s="62"/>
      <c r="C277" s="248"/>
      <c r="D277" s="64"/>
      <c r="E277" s="64"/>
      <c r="F277" s="202"/>
      <c r="G277" s="203"/>
      <c r="H277" s="62"/>
      <c r="I277" s="62"/>
      <c r="J277" s="203"/>
      <c r="K277" s="203"/>
      <c r="L277" s="203"/>
      <c r="M277" s="203"/>
      <c r="N277" s="203"/>
      <c r="O277" s="360"/>
      <c r="P277" s="203"/>
      <c r="Q277" s="203"/>
      <c r="R277" s="62"/>
      <c r="S277" s="62"/>
      <c r="T277" s="62"/>
      <c r="U277" s="62"/>
      <c r="V277" s="62"/>
    </row>
    <row r="278" spans="1:22" ht="14.25" customHeight="1" x14ac:dyDescent="0.25">
      <c r="A278" s="63"/>
      <c r="B278" s="62"/>
      <c r="C278" s="248"/>
      <c r="D278" s="64"/>
      <c r="E278" s="64"/>
      <c r="F278" s="202"/>
      <c r="G278" s="203"/>
      <c r="H278" s="62"/>
      <c r="I278" s="62"/>
      <c r="J278" s="203"/>
      <c r="K278" s="203"/>
      <c r="L278" s="203"/>
      <c r="M278" s="203"/>
      <c r="N278" s="203"/>
      <c r="O278" s="360"/>
      <c r="P278" s="203"/>
      <c r="Q278" s="203"/>
      <c r="R278" s="62"/>
      <c r="S278" s="62"/>
      <c r="T278" s="62"/>
      <c r="U278" s="62"/>
      <c r="V278" s="62"/>
    </row>
    <row r="279" spans="1:22" ht="14.25" customHeight="1" x14ac:dyDescent="0.25">
      <c r="A279" s="63"/>
      <c r="B279" s="62"/>
      <c r="C279" s="248"/>
      <c r="D279" s="64"/>
      <c r="E279" s="64"/>
      <c r="F279" s="202"/>
      <c r="G279" s="203"/>
      <c r="H279" s="62"/>
      <c r="I279" s="62"/>
      <c r="J279" s="203"/>
      <c r="K279" s="203"/>
      <c r="L279" s="203"/>
      <c r="M279" s="203"/>
      <c r="N279" s="203"/>
      <c r="O279" s="360"/>
      <c r="P279" s="203"/>
      <c r="Q279" s="203"/>
      <c r="R279" s="62"/>
      <c r="S279" s="62"/>
      <c r="T279" s="62"/>
      <c r="U279" s="62"/>
      <c r="V279" s="62"/>
    </row>
    <row r="280" spans="1:22" ht="14.25" customHeight="1" x14ac:dyDescent="0.25">
      <c r="A280" s="63"/>
      <c r="B280" s="62"/>
      <c r="C280" s="248"/>
      <c r="D280" s="64"/>
      <c r="E280" s="64"/>
      <c r="F280" s="202"/>
      <c r="G280" s="203"/>
      <c r="H280" s="62"/>
      <c r="I280" s="62"/>
      <c r="J280" s="203"/>
      <c r="K280" s="203"/>
      <c r="L280" s="203"/>
      <c r="M280" s="203"/>
      <c r="N280" s="203"/>
      <c r="O280" s="360"/>
      <c r="P280" s="203"/>
      <c r="Q280" s="203"/>
      <c r="R280" s="62"/>
      <c r="S280" s="62"/>
      <c r="T280" s="62"/>
      <c r="U280" s="62"/>
      <c r="V280" s="62"/>
    </row>
    <row r="281" spans="1:22" ht="14.25" customHeight="1" x14ac:dyDescent="0.25">
      <c r="A281" s="63"/>
      <c r="B281" s="62"/>
      <c r="C281" s="248"/>
      <c r="D281" s="64"/>
      <c r="E281" s="64"/>
      <c r="F281" s="202"/>
      <c r="G281" s="203"/>
      <c r="H281" s="62"/>
      <c r="I281" s="62"/>
      <c r="J281" s="203"/>
      <c r="K281" s="203"/>
      <c r="L281" s="203"/>
      <c r="M281" s="203"/>
      <c r="N281" s="203"/>
      <c r="O281" s="360"/>
      <c r="P281" s="203"/>
      <c r="Q281" s="203"/>
      <c r="R281" s="62"/>
      <c r="S281" s="62"/>
      <c r="T281" s="62"/>
      <c r="U281" s="62"/>
      <c r="V281" s="62"/>
    </row>
    <row r="282" spans="1:22" ht="14.25" customHeight="1" x14ac:dyDescent="0.25">
      <c r="A282" s="63"/>
      <c r="B282" s="62"/>
      <c r="C282" s="248"/>
      <c r="D282" s="64"/>
      <c r="E282" s="64"/>
      <c r="F282" s="202"/>
      <c r="G282" s="203"/>
      <c r="H282" s="62"/>
      <c r="I282" s="62"/>
      <c r="J282" s="203"/>
      <c r="K282" s="203"/>
      <c r="L282" s="203"/>
      <c r="M282" s="203"/>
      <c r="N282" s="203"/>
      <c r="O282" s="360"/>
      <c r="P282" s="203"/>
      <c r="Q282" s="203"/>
      <c r="R282" s="62"/>
      <c r="S282" s="62"/>
      <c r="T282" s="62"/>
      <c r="U282" s="62"/>
      <c r="V282" s="62"/>
    </row>
    <row r="283" spans="1:22" ht="14.25" customHeight="1" x14ac:dyDescent="0.25">
      <c r="A283" s="63"/>
      <c r="B283" s="62"/>
      <c r="C283" s="248"/>
      <c r="D283" s="64"/>
      <c r="E283" s="64"/>
      <c r="F283" s="202"/>
      <c r="G283" s="203"/>
      <c r="H283" s="62"/>
      <c r="I283" s="62"/>
      <c r="J283" s="203"/>
      <c r="K283" s="203"/>
      <c r="L283" s="203"/>
      <c r="M283" s="203"/>
      <c r="N283" s="203"/>
      <c r="O283" s="360"/>
      <c r="P283" s="203"/>
      <c r="Q283" s="203"/>
      <c r="R283" s="62"/>
      <c r="S283" s="62"/>
      <c r="T283" s="62"/>
      <c r="U283" s="62"/>
      <c r="V283" s="62"/>
    </row>
    <row r="284" spans="1:22" ht="14.25" customHeight="1" x14ac:dyDescent="0.25">
      <c r="A284" s="63"/>
      <c r="B284" s="62"/>
      <c r="C284" s="248"/>
      <c r="D284" s="64"/>
      <c r="E284" s="64"/>
      <c r="F284" s="202"/>
      <c r="G284" s="203"/>
      <c r="H284" s="62"/>
      <c r="I284" s="62"/>
      <c r="J284" s="203"/>
      <c r="K284" s="203"/>
      <c r="L284" s="203"/>
      <c r="M284" s="203"/>
      <c r="N284" s="203"/>
      <c r="O284" s="360"/>
      <c r="P284" s="203"/>
      <c r="Q284" s="203"/>
      <c r="R284" s="62"/>
      <c r="S284" s="62"/>
      <c r="T284" s="62"/>
      <c r="U284" s="62"/>
      <c r="V284" s="62"/>
    </row>
    <row r="285" spans="1:22" ht="14.25" customHeight="1" x14ac:dyDescent="0.25">
      <c r="A285" s="63"/>
      <c r="B285" s="62"/>
      <c r="C285" s="248"/>
      <c r="D285" s="64"/>
      <c r="E285" s="64"/>
      <c r="F285" s="202"/>
      <c r="G285" s="203"/>
      <c r="H285" s="62"/>
      <c r="I285" s="62"/>
      <c r="J285" s="203"/>
      <c r="K285" s="203"/>
      <c r="L285" s="203"/>
      <c r="M285" s="203"/>
      <c r="N285" s="203"/>
      <c r="O285" s="360"/>
      <c r="P285" s="203"/>
      <c r="Q285" s="203"/>
      <c r="R285" s="62"/>
      <c r="S285" s="62"/>
      <c r="T285" s="62"/>
      <c r="U285" s="62"/>
      <c r="V285" s="62"/>
    </row>
    <row r="286" spans="1:22" ht="14.25" customHeight="1" x14ac:dyDescent="0.25">
      <c r="A286" s="63"/>
      <c r="B286" s="62"/>
      <c r="C286" s="248"/>
      <c r="D286" s="64"/>
      <c r="E286" s="64"/>
      <c r="F286" s="202"/>
      <c r="G286" s="203"/>
      <c r="H286" s="62"/>
      <c r="I286" s="62"/>
      <c r="J286" s="203"/>
      <c r="K286" s="203"/>
      <c r="L286" s="203"/>
      <c r="M286" s="203"/>
      <c r="N286" s="203"/>
      <c r="O286" s="360"/>
      <c r="P286" s="203"/>
      <c r="Q286" s="203"/>
      <c r="R286" s="62"/>
      <c r="S286" s="62"/>
      <c r="T286" s="62"/>
      <c r="U286" s="62"/>
      <c r="V286" s="62"/>
    </row>
    <row r="287" spans="1:22" ht="14.25" customHeight="1" x14ac:dyDescent="0.25">
      <c r="A287" s="63"/>
      <c r="B287" s="62"/>
      <c r="C287" s="248"/>
      <c r="D287" s="64"/>
      <c r="E287" s="64"/>
      <c r="F287" s="202"/>
      <c r="G287" s="203"/>
      <c r="H287" s="62"/>
      <c r="I287" s="62"/>
      <c r="J287" s="203"/>
      <c r="K287" s="203"/>
      <c r="L287" s="203"/>
      <c r="M287" s="203"/>
      <c r="N287" s="203"/>
      <c r="O287" s="360"/>
      <c r="P287" s="203"/>
      <c r="Q287" s="203"/>
      <c r="R287" s="62"/>
      <c r="S287" s="62"/>
      <c r="T287" s="62"/>
      <c r="U287" s="62"/>
      <c r="V287" s="62"/>
    </row>
    <row r="288" spans="1:22" ht="14.25" customHeight="1" x14ac:dyDescent="0.25">
      <c r="A288" s="63"/>
      <c r="B288" s="62"/>
      <c r="C288" s="248"/>
      <c r="D288" s="64"/>
      <c r="E288" s="64"/>
      <c r="F288" s="202"/>
      <c r="G288" s="203"/>
      <c r="H288" s="62"/>
      <c r="I288" s="62"/>
      <c r="J288" s="203"/>
      <c r="K288" s="203"/>
      <c r="L288" s="203"/>
      <c r="M288" s="203"/>
      <c r="N288" s="203"/>
      <c r="O288" s="360"/>
      <c r="P288" s="203"/>
      <c r="Q288" s="203"/>
      <c r="R288" s="62"/>
      <c r="S288" s="62"/>
      <c r="T288" s="62"/>
      <c r="U288" s="62"/>
      <c r="V288" s="62"/>
    </row>
    <row r="289" spans="1:22" ht="14.25" customHeight="1" x14ac:dyDescent="0.25">
      <c r="A289" s="63"/>
      <c r="B289" s="62"/>
      <c r="C289" s="248"/>
      <c r="D289" s="64"/>
      <c r="E289" s="64"/>
      <c r="F289" s="202"/>
      <c r="G289" s="203"/>
      <c r="H289" s="62"/>
      <c r="I289" s="62"/>
      <c r="J289" s="203"/>
      <c r="K289" s="203"/>
      <c r="L289" s="203"/>
      <c r="M289" s="203"/>
      <c r="N289" s="203"/>
      <c r="O289" s="360"/>
      <c r="P289" s="203"/>
      <c r="Q289" s="203"/>
      <c r="R289" s="62"/>
      <c r="S289" s="62"/>
      <c r="T289" s="62"/>
      <c r="U289" s="62"/>
      <c r="V289" s="62"/>
    </row>
    <row r="290" spans="1:22" ht="14.25" customHeight="1" x14ac:dyDescent="0.25">
      <c r="A290" s="63"/>
      <c r="B290" s="62"/>
      <c r="C290" s="248"/>
      <c r="D290" s="64"/>
      <c r="E290" s="64"/>
      <c r="F290" s="202"/>
      <c r="G290" s="203"/>
      <c r="H290" s="62"/>
      <c r="I290" s="62"/>
      <c r="J290" s="203"/>
      <c r="K290" s="203"/>
      <c r="L290" s="203"/>
      <c r="M290" s="203"/>
      <c r="N290" s="203"/>
      <c r="O290" s="360"/>
      <c r="P290" s="203"/>
      <c r="Q290" s="203"/>
      <c r="R290" s="62"/>
      <c r="S290" s="62"/>
      <c r="T290" s="62"/>
      <c r="U290" s="62"/>
      <c r="V290" s="62"/>
    </row>
    <row r="291" spans="1:22" ht="14.25" customHeight="1" x14ac:dyDescent="0.25">
      <c r="A291" s="63"/>
      <c r="B291" s="62"/>
      <c r="C291" s="248"/>
      <c r="D291" s="64"/>
      <c r="E291" s="64"/>
      <c r="F291" s="202"/>
      <c r="G291" s="203"/>
      <c r="H291" s="62"/>
      <c r="I291" s="62"/>
      <c r="J291" s="203"/>
      <c r="K291" s="203"/>
      <c r="L291" s="203"/>
      <c r="M291" s="203"/>
      <c r="N291" s="203"/>
      <c r="O291" s="360"/>
      <c r="P291" s="203"/>
      <c r="Q291" s="203"/>
      <c r="R291" s="62"/>
      <c r="S291" s="62"/>
      <c r="T291" s="62"/>
      <c r="U291" s="62"/>
      <c r="V291" s="62"/>
    </row>
    <row r="292" spans="1:22" ht="14.25" customHeight="1" x14ac:dyDescent="0.25">
      <c r="A292" s="63"/>
      <c r="B292" s="62"/>
      <c r="C292" s="248"/>
      <c r="D292" s="64"/>
      <c r="E292" s="64"/>
      <c r="F292" s="202"/>
      <c r="G292" s="203"/>
      <c r="H292" s="62"/>
      <c r="I292" s="62"/>
      <c r="J292" s="203"/>
      <c r="K292" s="203"/>
      <c r="L292" s="203"/>
      <c r="M292" s="203"/>
      <c r="N292" s="203"/>
      <c r="O292" s="360"/>
      <c r="P292" s="203"/>
      <c r="Q292" s="203"/>
      <c r="R292" s="62"/>
      <c r="S292" s="62"/>
      <c r="T292" s="62"/>
      <c r="U292" s="62"/>
      <c r="V292" s="62"/>
    </row>
    <row r="293" spans="1:22" ht="14.25" customHeight="1" x14ac:dyDescent="0.25">
      <c r="A293" s="63"/>
      <c r="B293" s="62"/>
      <c r="C293" s="248"/>
      <c r="D293" s="64"/>
      <c r="E293" s="64"/>
      <c r="F293" s="202"/>
      <c r="G293" s="203"/>
      <c r="H293" s="62"/>
      <c r="I293" s="62"/>
      <c r="J293" s="203"/>
      <c r="K293" s="203"/>
      <c r="L293" s="203"/>
      <c r="M293" s="203"/>
      <c r="N293" s="203"/>
      <c r="O293" s="360"/>
      <c r="P293" s="203"/>
      <c r="Q293" s="203"/>
      <c r="R293" s="62"/>
      <c r="S293" s="62"/>
      <c r="T293" s="62"/>
      <c r="U293" s="62"/>
      <c r="V293" s="62"/>
    </row>
    <row r="294" spans="1:22" ht="14.25" customHeight="1" x14ac:dyDescent="0.25">
      <c r="A294" s="63"/>
      <c r="B294" s="62"/>
      <c r="C294" s="248"/>
      <c r="D294" s="64"/>
      <c r="E294" s="64"/>
      <c r="F294" s="202"/>
      <c r="G294" s="203"/>
      <c r="H294" s="62"/>
      <c r="I294" s="62"/>
      <c r="J294" s="203"/>
      <c r="K294" s="203"/>
      <c r="L294" s="203"/>
      <c r="M294" s="203"/>
      <c r="N294" s="203"/>
      <c r="O294" s="360"/>
      <c r="P294" s="203"/>
      <c r="Q294" s="203"/>
      <c r="R294" s="62"/>
      <c r="S294" s="62"/>
      <c r="T294" s="62"/>
      <c r="U294" s="62"/>
      <c r="V294" s="62"/>
    </row>
    <row r="295" spans="1:22" ht="14.25" customHeight="1" x14ac:dyDescent="0.25">
      <c r="A295" s="63"/>
      <c r="B295" s="62"/>
      <c r="C295" s="248"/>
      <c r="D295" s="64"/>
      <c r="E295" s="64"/>
      <c r="F295" s="202"/>
      <c r="G295" s="203"/>
      <c r="H295" s="62"/>
      <c r="I295" s="62"/>
      <c r="J295" s="203"/>
      <c r="K295" s="203"/>
      <c r="L295" s="203"/>
      <c r="M295" s="203"/>
      <c r="N295" s="203"/>
      <c r="O295" s="360"/>
      <c r="P295" s="203"/>
      <c r="Q295" s="203"/>
      <c r="R295" s="62"/>
      <c r="S295" s="62"/>
      <c r="T295" s="62"/>
      <c r="U295" s="62"/>
      <c r="V295" s="62"/>
    </row>
    <row r="296" spans="1:22" ht="14.25" customHeight="1" x14ac:dyDescent="0.25">
      <c r="A296" s="63"/>
      <c r="B296" s="62"/>
      <c r="C296" s="248"/>
      <c r="D296" s="64"/>
      <c r="E296" s="64"/>
      <c r="F296" s="202"/>
      <c r="G296" s="203"/>
      <c r="H296" s="62"/>
      <c r="I296" s="62"/>
      <c r="J296" s="203"/>
      <c r="K296" s="203"/>
      <c r="L296" s="203"/>
      <c r="M296" s="203"/>
      <c r="N296" s="203"/>
      <c r="O296" s="360"/>
      <c r="P296" s="203"/>
      <c r="Q296" s="203"/>
      <c r="R296" s="62"/>
      <c r="S296" s="62"/>
      <c r="T296" s="62"/>
      <c r="U296" s="62"/>
      <c r="V296" s="62"/>
    </row>
    <row r="297" spans="1:22" ht="14.25" customHeight="1" x14ac:dyDescent="0.25">
      <c r="A297" s="63"/>
      <c r="B297" s="62"/>
      <c r="C297" s="248"/>
      <c r="D297" s="64"/>
      <c r="E297" s="64"/>
      <c r="F297" s="202"/>
      <c r="G297" s="203"/>
      <c r="H297" s="62"/>
      <c r="I297" s="62"/>
      <c r="J297" s="203"/>
      <c r="K297" s="203"/>
      <c r="L297" s="203"/>
      <c r="M297" s="203"/>
      <c r="N297" s="203"/>
      <c r="O297" s="360"/>
      <c r="P297" s="203"/>
      <c r="Q297" s="203"/>
      <c r="R297" s="62"/>
      <c r="S297" s="62"/>
      <c r="T297" s="62"/>
      <c r="U297" s="62"/>
      <c r="V297" s="62"/>
    </row>
    <row r="298" spans="1:22" ht="14.25" customHeight="1" x14ac:dyDescent="0.25">
      <c r="A298" s="63"/>
      <c r="B298" s="62"/>
      <c r="C298" s="248"/>
      <c r="D298" s="64"/>
      <c r="E298" s="64"/>
      <c r="F298" s="202"/>
      <c r="G298" s="203"/>
      <c r="H298" s="62"/>
      <c r="I298" s="62"/>
      <c r="J298" s="203"/>
      <c r="K298" s="203"/>
      <c r="L298" s="203"/>
      <c r="M298" s="203"/>
      <c r="N298" s="203"/>
      <c r="O298" s="360"/>
      <c r="P298" s="203"/>
      <c r="Q298" s="203"/>
      <c r="R298" s="62"/>
      <c r="S298" s="62"/>
      <c r="T298" s="62"/>
      <c r="U298" s="62"/>
      <c r="V298" s="62"/>
    </row>
    <row r="299" spans="1:22" ht="14.25" customHeight="1" x14ac:dyDescent="0.25">
      <c r="A299" s="63"/>
      <c r="B299" s="62"/>
      <c r="C299" s="248"/>
      <c r="D299" s="64"/>
      <c r="E299" s="64"/>
      <c r="F299" s="202"/>
      <c r="G299" s="203"/>
      <c r="H299" s="62"/>
      <c r="I299" s="62"/>
      <c r="J299" s="203"/>
      <c r="K299" s="203"/>
      <c r="L299" s="203"/>
      <c r="M299" s="203"/>
      <c r="N299" s="203"/>
      <c r="O299" s="360"/>
      <c r="P299" s="203"/>
      <c r="Q299" s="203"/>
      <c r="R299" s="62"/>
      <c r="S299" s="62"/>
      <c r="T299" s="62"/>
      <c r="U299" s="62"/>
      <c r="V299" s="62"/>
    </row>
    <row r="300" spans="1:22" ht="14.25" customHeight="1" x14ac:dyDescent="0.25">
      <c r="A300" s="63"/>
      <c r="B300" s="62"/>
      <c r="C300" s="248"/>
      <c r="D300" s="64"/>
      <c r="E300" s="64"/>
      <c r="F300" s="202"/>
      <c r="G300" s="203"/>
      <c r="H300" s="62"/>
      <c r="I300" s="62"/>
      <c r="J300" s="203"/>
      <c r="K300" s="203"/>
      <c r="L300" s="203"/>
      <c r="M300" s="203"/>
      <c r="N300" s="203"/>
      <c r="O300" s="360"/>
      <c r="P300" s="203"/>
      <c r="Q300" s="203"/>
      <c r="R300" s="62"/>
      <c r="S300" s="62"/>
      <c r="T300" s="62"/>
      <c r="U300" s="62"/>
      <c r="V300" s="62"/>
    </row>
    <row r="301" spans="1:22" ht="14.25" customHeight="1" x14ac:dyDescent="0.25">
      <c r="A301" s="63"/>
      <c r="B301" s="62"/>
      <c r="C301" s="248"/>
      <c r="D301" s="64"/>
      <c r="E301" s="64"/>
      <c r="F301" s="202"/>
      <c r="G301" s="203"/>
      <c r="H301" s="62"/>
      <c r="I301" s="62"/>
      <c r="J301" s="203"/>
      <c r="K301" s="203"/>
      <c r="L301" s="203"/>
      <c r="M301" s="203"/>
      <c r="N301" s="203"/>
      <c r="O301" s="360"/>
      <c r="P301" s="203"/>
      <c r="Q301" s="203"/>
      <c r="R301" s="62"/>
      <c r="S301" s="62"/>
      <c r="T301" s="62"/>
      <c r="U301" s="62"/>
      <c r="V301" s="62"/>
    </row>
    <row r="302" spans="1:22" ht="14.25" customHeight="1" x14ac:dyDescent="0.25">
      <c r="A302" s="63"/>
      <c r="B302" s="62"/>
      <c r="C302" s="248"/>
      <c r="D302" s="64"/>
      <c r="E302" s="64"/>
      <c r="F302" s="202"/>
      <c r="G302" s="203"/>
      <c r="H302" s="62"/>
      <c r="I302" s="62"/>
      <c r="J302" s="203"/>
      <c r="K302" s="203"/>
      <c r="L302" s="203"/>
      <c r="M302" s="203"/>
      <c r="N302" s="203"/>
      <c r="O302" s="360"/>
      <c r="P302" s="203"/>
      <c r="Q302" s="203"/>
      <c r="R302" s="62"/>
      <c r="S302" s="62"/>
      <c r="T302" s="62"/>
      <c r="U302" s="62"/>
      <c r="V302" s="62"/>
    </row>
    <row r="303" spans="1:22" ht="14.25" customHeight="1" x14ac:dyDescent="0.25">
      <c r="A303" s="63"/>
      <c r="B303" s="62"/>
      <c r="C303" s="248"/>
      <c r="D303" s="64"/>
      <c r="E303" s="64"/>
      <c r="F303" s="202"/>
      <c r="G303" s="203"/>
      <c r="H303" s="62"/>
      <c r="I303" s="62"/>
      <c r="J303" s="203"/>
      <c r="K303" s="203"/>
      <c r="L303" s="203"/>
      <c r="M303" s="203"/>
      <c r="N303" s="203"/>
      <c r="O303" s="360"/>
      <c r="P303" s="203"/>
      <c r="Q303" s="203"/>
      <c r="R303" s="62"/>
      <c r="S303" s="62"/>
      <c r="T303" s="62"/>
      <c r="U303" s="62"/>
      <c r="V303" s="62"/>
    </row>
    <row r="304" spans="1:22" ht="14.25" customHeight="1" x14ac:dyDescent="0.25">
      <c r="A304" s="63"/>
      <c r="B304" s="62"/>
      <c r="C304" s="248"/>
      <c r="D304" s="64"/>
      <c r="E304" s="64"/>
      <c r="F304" s="202"/>
      <c r="G304" s="203"/>
      <c r="H304" s="62"/>
      <c r="I304" s="62"/>
      <c r="J304" s="203"/>
      <c r="K304" s="203"/>
      <c r="L304" s="203"/>
      <c r="M304" s="203"/>
      <c r="N304" s="203"/>
      <c r="O304" s="360"/>
      <c r="P304" s="203"/>
      <c r="Q304" s="203"/>
      <c r="R304" s="62"/>
      <c r="S304" s="62"/>
      <c r="T304" s="62"/>
      <c r="U304" s="62"/>
      <c r="V304" s="62"/>
    </row>
    <row r="305" spans="1:22" ht="14.25" customHeight="1" x14ac:dyDescent="0.25">
      <c r="A305" s="63"/>
      <c r="B305" s="62"/>
      <c r="C305" s="248"/>
      <c r="D305" s="64"/>
      <c r="E305" s="64"/>
      <c r="F305" s="202"/>
      <c r="G305" s="203"/>
      <c r="H305" s="62"/>
      <c r="I305" s="62"/>
      <c r="J305" s="203"/>
      <c r="K305" s="203"/>
      <c r="L305" s="203"/>
      <c r="M305" s="203"/>
      <c r="N305" s="203"/>
      <c r="O305" s="360"/>
      <c r="P305" s="203"/>
      <c r="Q305" s="203"/>
      <c r="R305" s="62"/>
      <c r="S305" s="62"/>
      <c r="T305" s="62"/>
      <c r="U305" s="62"/>
      <c r="V305" s="62"/>
    </row>
    <row r="306" spans="1:22" ht="14.25" customHeight="1" x14ac:dyDescent="0.25">
      <c r="A306" s="63"/>
      <c r="B306" s="62"/>
      <c r="C306" s="248"/>
      <c r="D306" s="64"/>
      <c r="E306" s="64"/>
      <c r="F306" s="202"/>
      <c r="G306" s="203"/>
      <c r="H306" s="62"/>
      <c r="I306" s="62"/>
      <c r="J306" s="203"/>
      <c r="K306" s="203"/>
      <c r="L306" s="203"/>
      <c r="M306" s="203"/>
      <c r="N306" s="203"/>
      <c r="O306" s="360"/>
      <c r="P306" s="203"/>
      <c r="Q306" s="203"/>
      <c r="R306" s="62"/>
      <c r="S306" s="62"/>
      <c r="T306" s="62"/>
      <c r="U306" s="62"/>
      <c r="V306" s="62"/>
    </row>
    <row r="307" spans="1:22" ht="14.25" customHeight="1" x14ac:dyDescent="0.25">
      <c r="A307" s="63"/>
      <c r="B307" s="62"/>
      <c r="C307" s="248"/>
      <c r="D307" s="64"/>
      <c r="E307" s="64"/>
      <c r="F307" s="202"/>
      <c r="G307" s="203"/>
      <c r="H307" s="62"/>
      <c r="I307" s="62"/>
      <c r="J307" s="203"/>
      <c r="K307" s="203"/>
      <c r="L307" s="203"/>
      <c r="M307" s="203"/>
      <c r="N307" s="203"/>
      <c r="O307" s="360"/>
      <c r="P307" s="203"/>
      <c r="Q307" s="203"/>
      <c r="R307" s="62"/>
      <c r="S307" s="62"/>
      <c r="T307" s="62"/>
      <c r="U307" s="62"/>
      <c r="V307" s="62"/>
    </row>
    <row r="308" spans="1:22" ht="14.25" customHeight="1" x14ac:dyDescent="0.25">
      <c r="A308" s="63"/>
      <c r="B308" s="62"/>
      <c r="C308" s="248"/>
      <c r="D308" s="64"/>
      <c r="E308" s="64"/>
      <c r="F308" s="202"/>
      <c r="G308" s="203"/>
      <c r="H308" s="62"/>
      <c r="I308" s="62"/>
      <c r="J308" s="203"/>
      <c r="K308" s="203"/>
      <c r="L308" s="203"/>
      <c r="M308" s="203"/>
      <c r="N308" s="203"/>
      <c r="O308" s="360"/>
      <c r="P308" s="203"/>
      <c r="Q308" s="203"/>
      <c r="R308" s="62"/>
      <c r="S308" s="62"/>
      <c r="T308" s="62"/>
      <c r="U308" s="62"/>
      <c r="V308" s="62"/>
    </row>
    <row r="309" spans="1:22" ht="14.25" customHeight="1" x14ac:dyDescent="0.25">
      <c r="A309" s="63"/>
      <c r="B309" s="62"/>
      <c r="C309" s="248"/>
      <c r="D309" s="64"/>
      <c r="E309" s="64"/>
      <c r="F309" s="202"/>
      <c r="G309" s="203"/>
      <c r="H309" s="62"/>
      <c r="I309" s="62"/>
      <c r="J309" s="203"/>
      <c r="K309" s="203"/>
      <c r="L309" s="203"/>
      <c r="M309" s="203"/>
      <c r="N309" s="203"/>
      <c r="O309" s="360"/>
      <c r="P309" s="203"/>
      <c r="Q309" s="203"/>
      <c r="R309" s="62"/>
      <c r="S309" s="62"/>
      <c r="T309" s="62"/>
      <c r="U309" s="62"/>
      <c r="V309" s="62"/>
    </row>
    <row r="310" spans="1:22" ht="14.25" customHeight="1" x14ac:dyDescent="0.25">
      <c r="A310" s="63"/>
      <c r="B310" s="62"/>
      <c r="C310" s="248"/>
      <c r="D310" s="64"/>
      <c r="E310" s="64"/>
      <c r="F310" s="202"/>
      <c r="G310" s="203"/>
      <c r="H310" s="62"/>
      <c r="I310" s="62"/>
      <c r="J310" s="203"/>
      <c r="K310" s="203"/>
      <c r="L310" s="203"/>
      <c r="M310" s="203"/>
      <c r="N310" s="203"/>
      <c r="O310" s="360"/>
      <c r="P310" s="203"/>
      <c r="Q310" s="203"/>
      <c r="R310" s="62"/>
      <c r="S310" s="62"/>
      <c r="T310" s="62"/>
      <c r="U310" s="62"/>
      <c r="V310" s="62"/>
    </row>
    <row r="311" spans="1:22" ht="14.25" customHeight="1" x14ac:dyDescent="0.25">
      <c r="A311" s="63"/>
      <c r="B311" s="62"/>
      <c r="C311" s="248"/>
      <c r="D311" s="64"/>
      <c r="E311" s="64"/>
      <c r="F311" s="202"/>
      <c r="G311" s="203"/>
      <c r="H311" s="62"/>
      <c r="I311" s="62"/>
      <c r="J311" s="203"/>
      <c r="K311" s="203"/>
      <c r="L311" s="203"/>
      <c r="M311" s="203"/>
      <c r="N311" s="203"/>
      <c r="O311" s="360"/>
      <c r="P311" s="203"/>
      <c r="Q311" s="203"/>
      <c r="R311" s="62"/>
      <c r="S311" s="62"/>
      <c r="T311" s="62"/>
      <c r="U311" s="62"/>
      <c r="V311" s="62"/>
    </row>
    <row r="312" spans="1:22" ht="14.25" customHeight="1" x14ac:dyDescent="0.25">
      <c r="A312" s="63"/>
      <c r="B312" s="62"/>
      <c r="C312" s="248"/>
      <c r="D312" s="64"/>
      <c r="E312" s="64"/>
      <c r="F312" s="202"/>
      <c r="G312" s="203"/>
      <c r="H312" s="62"/>
      <c r="I312" s="62"/>
      <c r="J312" s="203"/>
      <c r="K312" s="203"/>
      <c r="L312" s="203"/>
      <c r="M312" s="203"/>
      <c r="N312" s="203"/>
      <c r="O312" s="360"/>
      <c r="P312" s="203"/>
      <c r="Q312" s="203"/>
      <c r="R312" s="62"/>
      <c r="S312" s="62"/>
      <c r="T312" s="62"/>
      <c r="U312" s="62"/>
      <c r="V312" s="62"/>
    </row>
    <row r="313" spans="1:22" ht="14.25" customHeight="1" x14ac:dyDescent="0.25">
      <c r="A313" s="63"/>
      <c r="B313" s="62"/>
      <c r="C313" s="248"/>
      <c r="D313" s="64"/>
      <c r="E313" s="64"/>
      <c r="F313" s="202"/>
      <c r="G313" s="203"/>
      <c r="H313" s="62"/>
      <c r="I313" s="62"/>
      <c r="J313" s="203"/>
      <c r="K313" s="203"/>
      <c r="L313" s="203"/>
      <c r="M313" s="203"/>
      <c r="N313" s="203"/>
      <c r="O313" s="360"/>
      <c r="P313" s="203"/>
      <c r="Q313" s="203"/>
      <c r="R313" s="62"/>
      <c r="S313" s="62"/>
      <c r="T313" s="62"/>
      <c r="U313" s="62"/>
      <c r="V313" s="62"/>
    </row>
    <row r="314" spans="1:22" ht="14.25" customHeight="1" x14ac:dyDescent="0.25">
      <c r="A314" s="63"/>
      <c r="B314" s="62"/>
      <c r="C314" s="248"/>
      <c r="D314" s="64"/>
      <c r="E314" s="64"/>
      <c r="F314" s="202"/>
      <c r="G314" s="203"/>
      <c r="H314" s="62"/>
      <c r="I314" s="62"/>
      <c r="J314" s="203"/>
      <c r="K314" s="203"/>
      <c r="L314" s="203"/>
      <c r="M314" s="203"/>
      <c r="N314" s="203"/>
      <c r="O314" s="360"/>
      <c r="P314" s="203"/>
      <c r="Q314" s="203"/>
      <c r="R314" s="62"/>
      <c r="S314" s="62"/>
      <c r="T314" s="62"/>
      <c r="U314" s="62"/>
      <c r="V314" s="62"/>
    </row>
    <row r="315" spans="1:22" ht="14.25" customHeight="1" x14ac:dyDescent="0.25">
      <c r="A315" s="63"/>
      <c r="B315" s="62"/>
      <c r="C315" s="248"/>
      <c r="D315" s="64"/>
      <c r="E315" s="64"/>
      <c r="F315" s="202"/>
      <c r="G315" s="203"/>
      <c r="H315" s="62"/>
      <c r="I315" s="62"/>
      <c r="J315" s="203"/>
      <c r="K315" s="203"/>
      <c r="L315" s="203"/>
      <c r="M315" s="203"/>
      <c r="N315" s="203"/>
      <c r="O315" s="360"/>
      <c r="P315" s="203"/>
      <c r="Q315" s="203"/>
      <c r="R315" s="62"/>
      <c r="S315" s="62"/>
      <c r="T315" s="62"/>
      <c r="U315" s="62"/>
      <c r="V315" s="62"/>
    </row>
    <row r="316" spans="1:22" ht="14.25" customHeight="1" x14ac:dyDescent="0.25">
      <c r="A316" s="63"/>
      <c r="B316" s="62"/>
      <c r="C316" s="248"/>
      <c r="D316" s="64"/>
      <c r="E316" s="64"/>
      <c r="F316" s="202"/>
      <c r="G316" s="203"/>
      <c r="H316" s="62"/>
      <c r="I316" s="62"/>
      <c r="J316" s="203"/>
      <c r="K316" s="203"/>
      <c r="L316" s="203"/>
      <c r="M316" s="203"/>
      <c r="N316" s="203"/>
      <c r="O316" s="360"/>
      <c r="P316" s="203"/>
      <c r="Q316" s="203"/>
      <c r="R316" s="62"/>
      <c r="S316" s="62"/>
      <c r="T316" s="62"/>
      <c r="U316" s="62"/>
      <c r="V316" s="62"/>
    </row>
    <row r="317" spans="1:22" ht="14.25" customHeight="1" x14ac:dyDescent="0.25">
      <c r="A317" s="63"/>
      <c r="B317" s="62"/>
      <c r="C317" s="248"/>
      <c r="D317" s="64"/>
      <c r="E317" s="64"/>
      <c r="F317" s="202"/>
      <c r="G317" s="203"/>
      <c r="H317" s="62"/>
      <c r="I317" s="62"/>
      <c r="J317" s="203"/>
      <c r="K317" s="203"/>
      <c r="L317" s="203"/>
      <c r="M317" s="203"/>
      <c r="N317" s="203"/>
      <c r="O317" s="360"/>
      <c r="P317" s="203"/>
      <c r="Q317" s="203"/>
      <c r="R317" s="62"/>
      <c r="S317" s="62"/>
      <c r="T317" s="62"/>
      <c r="U317" s="62"/>
      <c r="V317" s="62"/>
    </row>
    <row r="318" spans="1:22" ht="14.25" customHeight="1" x14ac:dyDescent="0.25">
      <c r="A318" s="63"/>
      <c r="B318" s="62"/>
      <c r="C318" s="248"/>
      <c r="D318" s="64"/>
      <c r="E318" s="64"/>
      <c r="F318" s="202"/>
      <c r="G318" s="203"/>
      <c r="H318" s="62"/>
      <c r="I318" s="62"/>
      <c r="J318" s="203"/>
      <c r="K318" s="203"/>
      <c r="L318" s="203"/>
      <c r="M318" s="203"/>
      <c r="N318" s="203"/>
      <c r="O318" s="360"/>
      <c r="P318" s="203"/>
      <c r="Q318" s="203"/>
      <c r="R318" s="62"/>
      <c r="S318" s="62"/>
      <c r="T318" s="62"/>
      <c r="U318" s="62"/>
      <c r="V318" s="62"/>
    </row>
    <row r="319" spans="1:22" ht="14.25" customHeight="1" x14ac:dyDescent="0.25">
      <c r="A319" s="63"/>
      <c r="B319" s="62"/>
      <c r="C319" s="248"/>
      <c r="D319" s="64"/>
      <c r="E319" s="64"/>
      <c r="F319" s="202"/>
      <c r="G319" s="203"/>
      <c r="H319" s="62"/>
      <c r="I319" s="62"/>
      <c r="J319" s="203"/>
      <c r="K319" s="203"/>
      <c r="L319" s="203"/>
      <c r="M319" s="203"/>
      <c r="N319" s="203"/>
      <c r="O319" s="360"/>
      <c r="P319" s="203"/>
      <c r="Q319" s="203"/>
      <c r="R319" s="62"/>
      <c r="S319" s="62"/>
      <c r="T319" s="62"/>
      <c r="U319" s="62"/>
      <c r="V319" s="62"/>
    </row>
    <row r="320" spans="1:22" ht="14.25" customHeight="1" x14ac:dyDescent="0.25">
      <c r="A320" s="63"/>
      <c r="B320" s="62"/>
      <c r="C320" s="248"/>
      <c r="D320" s="64"/>
      <c r="E320" s="64"/>
      <c r="F320" s="202"/>
      <c r="G320" s="203"/>
      <c r="H320" s="62"/>
      <c r="I320" s="62"/>
      <c r="J320" s="203"/>
      <c r="K320" s="203"/>
      <c r="L320" s="203"/>
      <c r="M320" s="203"/>
      <c r="N320" s="203"/>
      <c r="O320" s="360"/>
      <c r="P320" s="203"/>
      <c r="Q320" s="203"/>
      <c r="R320" s="62"/>
      <c r="S320" s="62"/>
      <c r="T320" s="62"/>
      <c r="U320" s="62"/>
      <c r="V320" s="62"/>
    </row>
    <row r="321" spans="4:6" ht="15.75" customHeight="1" x14ac:dyDescent="0.2"/>
    <row r="322" spans="4:6" ht="15.75" customHeight="1" x14ac:dyDescent="0.2"/>
    <row r="323" spans="4:6" ht="15.75" customHeight="1" x14ac:dyDescent="0.2"/>
    <row r="324" spans="4:6" ht="15.75" customHeight="1" x14ac:dyDescent="0.2"/>
    <row r="325" spans="4:6" ht="15.75" customHeight="1" x14ac:dyDescent="0.2"/>
    <row r="326" spans="4:6" ht="15.75" customHeight="1" x14ac:dyDescent="0.2"/>
    <row r="327" spans="4:6" ht="15.75" customHeight="1" x14ac:dyDescent="0.2"/>
    <row r="328" spans="4:6" ht="15.75" customHeight="1" x14ac:dyDescent="0.2">
      <c r="D328"/>
      <c r="E328"/>
      <c r="F328" s="201"/>
    </row>
    <row r="329" spans="4:6" ht="15.75" customHeight="1" x14ac:dyDescent="0.2">
      <c r="D329"/>
      <c r="E329"/>
      <c r="F329" s="201"/>
    </row>
    <row r="330" spans="4:6" ht="15.75" customHeight="1" x14ac:dyDescent="0.2">
      <c r="D330"/>
      <c r="E330"/>
      <c r="F330" s="201"/>
    </row>
    <row r="331" spans="4:6" ht="15.75" customHeight="1" x14ac:dyDescent="0.2">
      <c r="D331"/>
      <c r="E331"/>
      <c r="F331" s="201"/>
    </row>
    <row r="332" spans="4:6" ht="15.75" customHeight="1" x14ac:dyDescent="0.2">
      <c r="D332"/>
      <c r="E332"/>
      <c r="F332" s="201"/>
    </row>
    <row r="333" spans="4:6" ht="15.75" customHeight="1" x14ac:dyDescent="0.2">
      <c r="D333"/>
      <c r="E333"/>
      <c r="F333" s="201"/>
    </row>
    <row r="334" spans="4:6" ht="15.75" customHeight="1" x14ac:dyDescent="0.2">
      <c r="D334"/>
      <c r="E334"/>
      <c r="F334" s="201"/>
    </row>
    <row r="335" spans="4:6" ht="15.75" customHeight="1" x14ac:dyDescent="0.2">
      <c r="D335"/>
      <c r="E335"/>
      <c r="F335" s="201"/>
    </row>
    <row r="336" spans="4:6" ht="15.75" customHeight="1" x14ac:dyDescent="0.2">
      <c r="D336"/>
      <c r="E336"/>
      <c r="F336" s="201"/>
    </row>
    <row r="337" spans="4:6" ht="15.75" customHeight="1" x14ac:dyDescent="0.2">
      <c r="D337"/>
      <c r="E337"/>
      <c r="F337" s="201"/>
    </row>
    <row r="338" spans="4:6" ht="15.75" customHeight="1" x14ac:dyDescent="0.2">
      <c r="D338"/>
      <c r="E338"/>
      <c r="F338" s="201"/>
    </row>
    <row r="339" spans="4:6" ht="15.75" customHeight="1" x14ac:dyDescent="0.2">
      <c r="D339"/>
      <c r="E339"/>
      <c r="F339" s="201"/>
    </row>
    <row r="340" spans="4:6" ht="15.75" customHeight="1" x14ac:dyDescent="0.2">
      <c r="D340"/>
      <c r="E340"/>
      <c r="F340" s="201"/>
    </row>
    <row r="341" spans="4:6" ht="15.75" customHeight="1" x14ac:dyDescent="0.2">
      <c r="D341"/>
      <c r="E341"/>
      <c r="F341" s="201"/>
    </row>
    <row r="342" spans="4:6" ht="15.75" customHeight="1" x14ac:dyDescent="0.2">
      <c r="D342"/>
      <c r="E342"/>
      <c r="F342" s="201"/>
    </row>
    <row r="343" spans="4:6" ht="15.75" customHeight="1" x14ac:dyDescent="0.2">
      <c r="D343"/>
      <c r="E343"/>
      <c r="F343" s="201"/>
    </row>
    <row r="344" spans="4:6" ht="15.75" customHeight="1" x14ac:dyDescent="0.2">
      <c r="D344"/>
      <c r="E344"/>
      <c r="F344" s="201"/>
    </row>
    <row r="345" spans="4:6" ht="15.75" customHeight="1" x14ac:dyDescent="0.2">
      <c r="D345"/>
      <c r="E345"/>
      <c r="F345" s="201"/>
    </row>
    <row r="346" spans="4:6" ht="15.75" customHeight="1" x14ac:dyDescent="0.2">
      <c r="D346"/>
      <c r="E346"/>
      <c r="F346" s="201"/>
    </row>
    <row r="347" spans="4:6" ht="15.75" customHeight="1" x14ac:dyDescent="0.2">
      <c r="D347"/>
      <c r="E347"/>
      <c r="F347" s="201"/>
    </row>
    <row r="348" spans="4:6" ht="15.75" customHeight="1" x14ac:dyDescent="0.2">
      <c r="D348"/>
      <c r="E348"/>
      <c r="F348" s="201"/>
    </row>
    <row r="349" spans="4:6" ht="15.75" customHeight="1" x14ac:dyDescent="0.2">
      <c r="D349"/>
      <c r="E349"/>
      <c r="F349" s="201"/>
    </row>
    <row r="350" spans="4:6" ht="15.75" customHeight="1" x14ac:dyDescent="0.2">
      <c r="D350"/>
      <c r="E350"/>
      <c r="F350" s="201"/>
    </row>
    <row r="351" spans="4:6" ht="15.75" customHeight="1" x14ac:dyDescent="0.2">
      <c r="D351"/>
      <c r="E351"/>
      <c r="F351" s="201"/>
    </row>
    <row r="352" spans="4:6" ht="15.75" customHeight="1" x14ac:dyDescent="0.2">
      <c r="D352"/>
      <c r="E352"/>
      <c r="F352" s="201"/>
    </row>
    <row r="353" spans="4:6" ht="15.75" customHeight="1" x14ac:dyDescent="0.2">
      <c r="D353"/>
      <c r="E353"/>
      <c r="F353" s="201"/>
    </row>
    <row r="354" spans="4:6" ht="15.75" customHeight="1" x14ac:dyDescent="0.2">
      <c r="D354"/>
      <c r="E354"/>
      <c r="F354" s="201"/>
    </row>
    <row r="355" spans="4:6" ht="15.75" customHeight="1" x14ac:dyDescent="0.2">
      <c r="D355"/>
      <c r="E355"/>
      <c r="F355" s="201"/>
    </row>
    <row r="356" spans="4:6" ht="15.75" customHeight="1" x14ac:dyDescent="0.2">
      <c r="D356"/>
      <c r="E356"/>
      <c r="F356" s="201"/>
    </row>
    <row r="357" spans="4:6" ht="15.75" customHeight="1" x14ac:dyDescent="0.2">
      <c r="D357"/>
      <c r="E357"/>
      <c r="F357" s="201"/>
    </row>
    <row r="358" spans="4:6" ht="15.75" customHeight="1" x14ac:dyDescent="0.2">
      <c r="D358"/>
      <c r="E358"/>
      <c r="F358" s="201"/>
    </row>
    <row r="359" spans="4:6" ht="15.75" customHeight="1" x14ac:dyDescent="0.2">
      <c r="D359"/>
      <c r="E359"/>
      <c r="F359" s="201"/>
    </row>
    <row r="360" spans="4:6" ht="15.75" customHeight="1" x14ac:dyDescent="0.2">
      <c r="D360"/>
      <c r="E360"/>
      <c r="F360" s="201"/>
    </row>
    <row r="361" spans="4:6" ht="15.75" customHeight="1" x14ac:dyDescent="0.2">
      <c r="D361"/>
      <c r="E361"/>
      <c r="F361" s="201"/>
    </row>
    <row r="362" spans="4:6" ht="15.75" customHeight="1" x14ac:dyDescent="0.2">
      <c r="D362"/>
      <c r="E362"/>
      <c r="F362" s="201"/>
    </row>
    <row r="363" spans="4:6" ht="15.75" customHeight="1" x14ac:dyDescent="0.2">
      <c r="D363"/>
      <c r="E363"/>
      <c r="F363" s="201"/>
    </row>
    <row r="364" spans="4:6" ht="15.75" customHeight="1" x14ac:dyDescent="0.2">
      <c r="D364"/>
      <c r="E364"/>
      <c r="F364" s="201"/>
    </row>
    <row r="365" spans="4:6" ht="15.75" customHeight="1" x14ac:dyDescent="0.2">
      <c r="D365"/>
      <c r="E365"/>
      <c r="F365" s="201"/>
    </row>
    <row r="366" spans="4:6" ht="15.75" customHeight="1" x14ac:dyDescent="0.2">
      <c r="D366"/>
      <c r="E366"/>
      <c r="F366" s="201"/>
    </row>
    <row r="367" spans="4:6" ht="15.75" customHeight="1" x14ac:dyDescent="0.2">
      <c r="D367"/>
      <c r="E367"/>
      <c r="F367" s="201"/>
    </row>
    <row r="368" spans="4:6" ht="15.75" customHeight="1" x14ac:dyDescent="0.2">
      <c r="D368"/>
      <c r="E368"/>
      <c r="F368" s="201"/>
    </row>
    <row r="369" spans="4:6" ht="15.75" customHeight="1" x14ac:dyDescent="0.2">
      <c r="D369"/>
      <c r="E369"/>
      <c r="F369" s="201"/>
    </row>
    <row r="370" spans="4:6" ht="15.75" customHeight="1" x14ac:dyDescent="0.2">
      <c r="D370"/>
      <c r="E370"/>
      <c r="F370" s="201"/>
    </row>
    <row r="371" spans="4:6" ht="15.75" customHeight="1" x14ac:dyDescent="0.2">
      <c r="D371"/>
      <c r="E371"/>
      <c r="F371" s="201"/>
    </row>
    <row r="372" spans="4:6" ht="15.75" customHeight="1" x14ac:dyDescent="0.2">
      <c r="D372"/>
      <c r="E372"/>
      <c r="F372" s="201"/>
    </row>
    <row r="373" spans="4:6" ht="15.75" customHeight="1" x14ac:dyDescent="0.2">
      <c r="D373"/>
      <c r="E373"/>
      <c r="F373" s="201"/>
    </row>
    <row r="374" spans="4:6" ht="15.75" customHeight="1" x14ac:dyDescent="0.2">
      <c r="D374"/>
      <c r="E374"/>
      <c r="F374" s="201"/>
    </row>
    <row r="375" spans="4:6" ht="15.75" customHeight="1" x14ac:dyDescent="0.2">
      <c r="D375"/>
      <c r="E375"/>
      <c r="F375" s="201"/>
    </row>
    <row r="376" spans="4:6" ht="15.75" customHeight="1" x14ac:dyDescent="0.2">
      <c r="D376"/>
      <c r="E376"/>
      <c r="F376" s="201"/>
    </row>
    <row r="377" spans="4:6" ht="15.75" customHeight="1" x14ac:dyDescent="0.2">
      <c r="D377"/>
      <c r="E377"/>
      <c r="F377" s="201"/>
    </row>
    <row r="378" spans="4:6" ht="15.75" customHeight="1" x14ac:dyDescent="0.2">
      <c r="D378"/>
      <c r="E378"/>
      <c r="F378" s="201"/>
    </row>
    <row r="379" spans="4:6" ht="15.75" customHeight="1" x14ac:dyDescent="0.2">
      <c r="D379"/>
      <c r="E379"/>
      <c r="F379" s="201"/>
    </row>
    <row r="380" spans="4:6" ht="15.75" customHeight="1" x14ac:dyDescent="0.2">
      <c r="D380"/>
      <c r="E380"/>
      <c r="F380" s="201"/>
    </row>
    <row r="381" spans="4:6" ht="15.75" customHeight="1" x14ac:dyDescent="0.2">
      <c r="D381"/>
      <c r="E381"/>
      <c r="F381" s="201"/>
    </row>
    <row r="382" spans="4:6" ht="15.75" customHeight="1" x14ac:dyDescent="0.2">
      <c r="D382"/>
      <c r="E382"/>
      <c r="F382" s="201"/>
    </row>
    <row r="383" spans="4:6" ht="15.75" customHeight="1" x14ac:dyDescent="0.2">
      <c r="D383"/>
      <c r="E383"/>
      <c r="F383" s="201"/>
    </row>
    <row r="384" spans="4:6" ht="15.75" customHeight="1" x14ac:dyDescent="0.2">
      <c r="D384"/>
      <c r="E384"/>
      <c r="F384" s="201"/>
    </row>
    <row r="385" spans="4:6" ht="15.75" customHeight="1" x14ac:dyDescent="0.2">
      <c r="D385"/>
      <c r="E385"/>
      <c r="F385" s="201"/>
    </row>
    <row r="386" spans="4:6" ht="15.75" customHeight="1" x14ac:dyDescent="0.2">
      <c r="D386"/>
      <c r="E386"/>
      <c r="F386" s="201"/>
    </row>
    <row r="387" spans="4:6" ht="15.75" customHeight="1" x14ac:dyDescent="0.2">
      <c r="D387"/>
      <c r="E387"/>
      <c r="F387" s="201"/>
    </row>
    <row r="388" spans="4:6" ht="15.75" customHeight="1" x14ac:dyDescent="0.2">
      <c r="D388"/>
      <c r="E388"/>
      <c r="F388" s="201"/>
    </row>
    <row r="389" spans="4:6" ht="15.75" customHeight="1" x14ac:dyDescent="0.2">
      <c r="D389"/>
      <c r="E389"/>
      <c r="F389" s="201"/>
    </row>
    <row r="390" spans="4:6" ht="15.75" customHeight="1" x14ac:dyDescent="0.2">
      <c r="D390"/>
      <c r="E390"/>
      <c r="F390" s="201"/>
    </row>
    <row r="391" spans="4:6" ht="15.75" customHeight="1" x14ac:dyDescent="0.2">
      <c r="D391"/>
      <c r="E391"/>
      <c r="F391" s="201"/>
    </row>
    <row r="392" spans="4:6" ht="15.75" customHeight="1" x14ac:dyDescent="0.2">
      <c r="D392"/>
      <c r="E392"/>
      <c r="F392" s="201"/>
    </row>
    <row r="393" spans="4:6" ht="15.75" customHeight="1" x14ac:dyDescent="0.2">
      <c r="D393"/>
      <c r="E393"/>
      <c r="F393" s="201"/>
    </row>
    <row r="394" spans="4:6" ht="15.75" customHeight="1" x14ac:dyDescent="0.2">
      <c r="D394"/>
      <c r="E394"/>
      <c r="F394" s="201"/>
    </row>
    <row r="395" spans="4:6" ht="15.75" customHeight="1" x14ac:dyDescent="0.2">
      <c r="D395"/>
      <c r="E395"/>
      <c r="F395" s="201"/>
    </row>
    <row r="396" spans="4:6" ht="15.75" customHeight="1" x14ac:dyDescent="0.2">
      <c r="D396"/>
      <c r="E396"/>
      <c r="F396" s="201"/>
    </row>
    <row r="397" spans="4:6" ht="15.75" customHeight="1" x14ac:dyDescent="0.2">
      <c r="D397"/>
      <c r="E397"/>
      <c r="F397" s="201"/>
    </row>
    <row r="398" spans="4:6" ht="15.75" customHeight="1" x14ac:dyDescent="0.2">
      <c r="D398"/>
      <c r="E398"/>
      <c r="F398" s="201"/>
    </row>
    <row r="399" spans="4:6" ht="15.75" customHeight="1" x14ac:dyDescent="0.2">
      <c r="D399"/>
      <c r="E399"/>
      <c r="F399" s="201"/>
    </row>
    <row r="400" spans="4:6" ht="15.75" customHeight="1" x14ac:dyDescent="0.2">
      <c r="D400"/>
      <c r="E400"/>
      <c r="F400" s="201"/>
    </row>
    <row r="401" spans="4:6" ht="15.75" customHeight="1" x14ac:dyDescent="0.2">
      <c r="D401"/>
      <c r="E401"/>
      <c r="F401" s="201"/>
    </row>
    <row r="402" spans="4:6" ht="15.75" customHeight="1" x14ac:dyDescent="0.2">
      <c r="D402"/>
      <c r="E402"/>
      <c r="F402" s="201"/>
    </row>
    <row r="403" spans="4:6" ht="15.75" customHeight="1" x14ac:dyDescent="0.2">
      <c r="D403"/>
      <c r="E403"/>
      <c r="F403" s="201"/>
    </row>
    <row r="404" spans="4:6" ht="15.75" customHeight="1" x14ac:dyDescent="0.2">
      <c r="D404"/>
      <c r="E404"/>
      <c r="F404" s="201"/>
    </row>
    <row r="405" spans="4:6" ht="15.75" customHeight="1" x14ac:dyDescent="0.2">
      <c r="D405"/>
      <c r="E405"/>
      <c r="F405" s="201"/>
    </row>
    <row r="406" spans="4:6" ht="15.75" customHeight="1" x14ac:dyDescent="0.2">
      <c r="D406"/>
      <c r="E406"/>
      <c r="F406" s="201"/>
    </row>
    <row r="407" spans="4:6" ht="15.75" customHeight="1" x14ac:dyDescent="0.2">
      <c r="D407"/>
      <c r="E407"/>
      <c r="F407" s="201"/>
    </row>
    <row r="408" spans="4:6" ht="15.75" customHeight="1" x14ac:dyDescent="0.2">
      <c r="D408"/>
      <c r="E408"/>
      <c r="F408" s="201"/>
    </row>
    <row r="409" spans="4:6" ht="15.75" customHeight="1" x14ac:dyDescent="0.2">
      <c r="D409"/>
      <c r="E409"/>
      <c r="F409" s="201"/>
    </row>
    <row r="410" spans="4:6" ht="15.75" customHeight="1" x14ac:dyDescent="0.2">
      <c r="D410"/>
      <c r="E410"/>
      <c r="F410" s="201"/>
    </row>
    <row r="411" spans="4:6" ht="15.75" customHeight="1" x14ac:dyDescent="0.2">
      <c r="D411"/>
      <c r="E411"/>
      <c r="F411" s="201"/>
    </row>
    <row r="412" spans="4:6" ht="15.75" customHeight="1" x14ac:dyDescent="0.2">
      <c r="D412"/>
      <c r="E412"/>
      <c r="F412" s="201"/>
    </row>
    <row r="413" spans="4:6" ht="15.75" customHeight="1" x14ac:dyDescent="0.2">
      <c r="D413"/>
      <c r="E413"/>
      <c r="F413" s="201"/>
    </row>
    <row r="414" spans="4:6" ht="15.75" customHeight="1" x14ac:dyDescent="0.2">
      <c r="D414"/>
      <c r="E414"/>
      <c r="F414" s="201"/>
    </row>
    <row r="415" spans="4:6" ht="15.75" customHeight="1" x14ac:dyDescent="0.2">
      <c r="D415"/>
      <c r="E415"/>
      <c r="F415" s="201"/>
    </row>
    <row r="416" spans="4:6" ht="15.75" customHeight="1" x14ac:dyDescent="0.2">
      <c r="D416"/>
      <c r="E416"/>
      <c r="F416" s="201"/>
    </row>
    <row r="417" spans="4:6" ht="15.75" customHeight="1" x14ac:dyDescent="0.2">
      <c r="D417"/>
      <c r="E417"/>
      <c r="F417" s="201"/>
    </row>
    <row r="418" spans="4:6" ht="15.75" customHeight="1" x14ac:dyDescent="0.2">
      <c r="D418"/>
      <c r="E418"/>
      <c r="F418" s="201"/>
    </row>
    <row r="419" spans="4:6" ht="15.75" customHeight="1" x14ac:dyDescent="0.2">
      <c r="D419"/>
      <c r="E419"/>
      <c r="F419" s="201"/>
    </row>
    <row r="420" spans="4:6" ht="15.75" customHeight="1" x14ac:dyDescent="0.2">
      <c r="D420"/>
      <c r="E420"/>
      <c r="F420" s="201"/>
    </row>
    <row r="421" spans="4:6" ht="15.75" customHeight="1" x14ac:dyDescent="0.2">
      <c r="D421"/>
      <c r="E421"/>
      <c r="F421" s="201"/>
    </row>
    <row r="422" spans="4:6" ht="15.75" customHeight="1" x14ac:dyDescent="0.2">
      <c r="D422"/>
      <c r="E422"/>
      <c r="F422" s="201"/>
    </row>
    <row r="423" spans="4:6" ht="15.75" customHeight="1" x14ac:dyDescent="0.2">
      <c r="D423"/>
      <c r="E423"/>
      <c r="F423" s="201"/>
    </row>
    <row r="424" spans="4:6" ht="15.75" customHeight="1" x14ac:dyDescent="0.2">
      <c r="D424"/>
      <c r="E424"/>
      <c r="F424" s="201"/>
    </row>
    <row r="425" spans="4:6" ht="15.75" customHeight="1" x14ac:dyDescent="0.2">
      <c r="D425"/>
      <c r="E425"/>
      <c r="F425" s="201"/>
    </row>
    <row r="426" spans="4:6" ht="15.75" customHeight="1" x14ac:dyDescent="0.2">
      <c r="D426"/>
      <c r="E426"/>
      <c r="F426" s="201"/>
    </row>
    <row r="427" spans="4:6" ht="15.75" customHeight="1" x14ac:dyDescent="0.2">
      <c r="D427"/>
      <c r="E427"/>
      <c r="F427" s="201"/>
    </row>
    <row r="428" spans="4:6" ht="15.75" customHeight="1" x14ac:dyDescent="0.2">
      <c r="D428"/>
      <c r="E428"/>
      <c r="F428" s="201"/>
    </row>
    <row r="429" spans="4:6" ht="15.75" customHeight="1" x14ac:dyDescent="0.2">
      <c r="D429"/>
      <c r="E429"/>
      <c r="F429" s="201"/>
    </row>
    <row r="430" spans="4:6" ht="15.75" customHeight="1" x14ac:dyDescent="0.2">
      <c r="D430"/>
      <c r="E430"/>
      <c r="F430" s="201"/>
    </row>
    <row r="431" spans="4:6" ht="15.75" customHeight="1" x14ac:dyDescent="0.2">
      <c r="D431"/>
      <c r="E431"/>
      <c r="F431" s="201"/>
    </row>
    <row r="432" spans="4:6" ht="15.75" customHeight="1" x14ac:dyDescent="0.2">
      <c r="D432"/>
      <c r="E432"/>
      <c r="F432" s="201"/>
    </row>
    <row r="433" spans="4:6" ht="15.75" customHeight="1" x14ac:dyDescent="0.2">
      <c r="D433"/>
      <c r="E433"/>
      <c r="F433" s="201"/>
    </row>
    <row r="434" spans="4:6" ht="15.75" customHeight="1" x14ac:dyDescent="0.2">
      <c r="D434"/>
      <c r="E434"/>
      <c r="F434" s="201"/>
    </row>
    <row r="435" spans="4:6" ht="15.75" customHeight="1" x14ac:dyDescent="0.2">
      <c r="D435"/>
      <c r="E435"/>
      <c r="F435" s="201"/>
    </row>
    <row r="436" spans="4:6" ht="15.75" customHeight="1" x14ac:dyDescent="0.2">
      <c r="D436"/>
      <c r="E436"/>
      <c r="F436" s="201"/>
    </row>
    <row r="437" spans="4:6" ht="15.75" customHeight="1" x14ac:dyDescent="0.2">
      <c r="D437"/>
      <c r="E437"/>
      <c r="F437" s="201"/>
    </row>
    <row r="438" spans="4:6" ht="15.75" customHeight="1" x14ac:dyDescent="0.2">
      <c r="D438"/>
      <c r="E438"/>
      <c r="F438" s="201"/>
    </row>
    <row r="439" spans="4:6" ht="15.75" customHeight="1" x14ac:dyDescent="0.2">
      <c r="D439"/>
      <c r="E439"/>
      <c r="F439" s="201"/>
    </row>
    <row r="440" spans="4:6" ht="15.75" customHeight="1" x14ac:dyDescent="0.2">
      <c r="D440"/>
      <c r="E440"/>
      <c r="F440" s="201"/>
    </row>
    <row r="441" spans="4:6" ht="15.75" customHeight="1" x14ac:dyDescent="0.2">
      <c r="D441"/>
      <c r="E441"/>
      <c r="F441" s="201"/>
    </row>
    <row r="442" spans="4:6" ht="15.75" customHeight="1" x14ac:dyDescent="0.2">
      <c r="D442"/>
      <c r="E442"/>
      <c r="F442" s="201"/>
    </row>
    <row r="443" spans="4:6" ht="15.75" customHeight="1" x14ac:dyDescent="0.2">
      <c r="D443"/>
      <c r="E443"/>
      <c r="F443" s="201"/>
    </row>
    <row r="444" spans="4:6" ht="15.75" customHeight="1" x14ac:dyDescent="0.2">
      <c r="D444"/>
      <c r="E444"/>
      <c r="F444" s="201"/>
    </row>
    <row r="445" spans="4:6" ht="15.75" customHeight="1" x14ac:dyDescent="0.2">
      <c r="D445"/>
      <c r="E445"/>
      <c r="F445" s="201"/>
    </row>
    <row r="446" spans="4:6" ht="15.75" customHeight="1" x14ac:dyDescent="0.2">
      <c r="D446"/>
      <c r="E446"/>
      <c r="F446" s="201"/>
    </row>
    <row r="447" spans="4:6" ht="15.75" customHeight="1" x14ac:dyDescent="0.2">
      <c r="D447"/>
      <c r="E447"/>
      <c r="F447" s="201"/>
    </row>
    <row r="448" spans="4:6" ht="15.75" customHeight="1" x14ac:dyDescent="0.2">
      <c r="D448"/>
      <c r="E448"/>
      <c r="F448" s="201"/>
    </row>
    <row r="449" spans="4:6" ht="15.75" customHeight="1" x14ac:dyDescent="0.2">
      <c r="D449"/>
      <c r="E449"/>
      <c r="F449" s="201"/>
    </row>
    <row r="450" spans="4:6" ht="15.75" customHeight="1" x14ac:dyDescent="0.2">
      <c r="D450"/>
      <c r="E450"/>
      <c r="F450" s="201"/>
    </row>
    <row r="451" spans="4:6" ht="15.75" customHeight="1" x14ac:dyDescent="0.2">
      <c r="D451"/>
      <c r="E451"/>
      <c r="F451" s="201"/>
    </row>
    <row r="452" spans="4:6" ht="15.75" customHeight="1" x14ac:dyDescent="0.2">
      <c r="D452"/>
      <c r="E452"/>
      <c r="F452" s="201"/>
    </row>
    <row r="453" spans="4:6" ht="15.75" customHeight="1" x14ac:dyDescent="0.2">
      <c r="D453"/>
      <c r="E453"/>
      <c r="F453" s="201"/>
    </row>
    <row r="454" spans="4:6" ht="15.75" customHeight="1" x14ac:dyDescent="0.2">
      <c r="D454"/>
      <c r="E454"/>
      <c r="F454" s="201"/>
    </row>
    <row r="455" spans="4:6" ht="15.75" customHeight="1" x14ac:dyDescent="0.2">
      <c r="D455"/>
      <c r="E455"/>
      <c r="F455" s="201"/>
    </row>
    <row r="456" spans="4:6" ht="15.75" customHeight="1" x14ac:dyDescent="0.2">
      <c r="D456"/>
      <c r="E456"/>
      <c r="F456" s="201"/>
    </row>
    <row r="457" spans="4:6" ht="15.75" customHeight="1" x14ac:dyDescent="0.2">
      <c r="D457"/>
      <c r="E457"/>
      <c r="F457" s="201"/>
    </row>
    <row r="458" spans="4:6" ht="15.75" customHeight="1" x14ac:dyDescent="0.2">
      <c r="D458"/>
      <c r="E458"/>
      <c r="F458" s="201"/>
    </row>
    <row r="459" spans="4:6" ht="15.75" customHeight="1" x14ac:dyDescent="0.2">
      <c r="D459"/>
      <c r="E459"/>
      <c r="F459" s="201"/>
    </row>
    <row r="460" spans="4:6" ht="15.75" customHeight="1" x14ac:dyDescent="0.2">
      <c r="D460"/>
      <c r="E460"/>
      <c r="F460" s="201"/>
    </row>
    <row r="461" spans="4:6" ht="15.75" customHeight="1" x14ac:dyDescent="0.2">
      <c r="D461"/>
      <c r="E461"/>
      <c r="F461" s="201"/>
    </row>
    <row r="462" spans="4:6" ht="15.75" customHeight="1" x14ac:dyDescent="0.2">
      <c r="D462"/>
      <c r="E462"/>
      <c r="F462" s="201"/>
    </row>
    <row r="463" spans="4:6" ht="15.75" customHeight="1" x14ac:dyDescent="0.2">
      <c r="D463"/>
      <c r="E463"/>
      <c r="F463" s="201"/>
    </row>
    <row r="464" spans="4:6" ht="15.75" customHeight="1" x14ac:dyDescent="0.2">
      <c r="D464"/>
      <c r="E464"/>
      <c r="F464" s="201"/>
    </row>
    <row r="465" spans="4:6" ht="15.75" customHeight="1" x14ac:dyDescent="0.2">
      <c r="D465"/>
      <c r="E465"/>
      <c r="F465" s="201"/>
    </row>
    <row r="466" spans="4:6" ht="15.75" customHeight="1" x14ac:dyDescent="0.2">
      <c r="D466"/>
      <c r="E466"/>
      <c r="F466" s="201"/>
    </row>
    <row r="467" spans="4:6" ht="15.75" customHeight="1" x14ac:dyDescent="0.2">
      <c r="D467"/>
      <c r="E467"/>
      <c r="F467" s="201"/>
    </row>
    <row r="468" spans="4:6" ht="15.75" customHeight="1" x14ac:dyDescent="0.2">
      <c r="D468"/>
      <c r="E468"/>
      <c r="F468" s="201"/>
    </row>
    <row r="469" spans="4:6" ht="15.75" customHeight="1" x14ac:dyDescent="0.2">
      <c r="D469"/>
      <c r="E469"/>
      <c r="F469" s="201"/>
    </row>
    <row r="470" spans="4:6" ht="15.75" customHeight="1" x14ac:dyDescent="0.2">
      <c r="D470"/>
      <c r="E470"/>
      <c r="F470" s="201"/>
    </row>
    <row r="471" spans="4:6" ht="15.75" customHeight="1" x14ac:dyDescent="0.2">
      <c r="D471"/>
      <c r="E471"/>
      <c r="F471" s="201"/>
    </row>
    <row r="472" spans="4:6" ht="15.75" customHeight="1" x14ac:dyDescent="0.2">
      <c r="D472"/>
      <c r="E472"/>
      <c r="F472" s="201"/>
    </row>
    <row r="473" spans="4:6" ht="15.75" customHeight="1" x14ac:dyDescent="0.2">
      <c r="D473"/>
      <c r="E473"/>
      <c r="F473" s="201"/>
    </row>
    <row r="474" spans="4:6" ht="15.75" customHeight="1" x14ac:dyDescent="0.2">
      <c r="D474"/>
      <c r="E474"/>
      <c r="F474" s="201"/>
    </row>
    <row r="475" spans="4:6" ht="15.75" customHeight="1" x14ac:dyDescent="0.2">
      <c r="D475"/>
      <c r="E475"/>
      <c r="F475" s="201"/>
    </row>
    <row r="476" spans="4:6" ht="15.75" customHeight="1" x14ac:dyDescent="0.2">
      <c r="D476"/>
      <c r="E476"/>
      <c r="F476" s="201"/>
    </row>
    <row r="477" spans="4:6" ht="15.75" customHeight="1" x14ac:dyDescent="0.2">
      <c r="D477"/>
      <c r="E477"/>
      <c r="F477" s="201"/>
    </row>
    <row r="478" spans="4:6" ht="15.75" customHeight="1" x14ac:dyDescent="0.2">
      <c r="D478"/>
      <c r="E478"/>
      <c r="F478" s="201"/>
    </row>
    <row r="479" spans="4:6" ht="15.75" customHeight="1" x14ac:dyDescent="0.2">
      <c r="D479"/>
      <c r="E479"/>
      <c r="F479" s="201"/>
    </row>
    <row r="480" spans="4:6" ht="15.75" customHeight="1" x14ac:dyDescent="0.2">
      <c r="D480"/>
      <c r="E480"/>
      <c r="F480" s="201"/>
    </row>
    <row r="481" spans="4:6" ht="15.75" customHeight="1" x14ac:dyDescent="0.2">
      <c r="D481"/>
      <c r="E481"/>
      <c r="F481" s="201"/>
    </row>
    <row r="482" spans="4:6" ht="15.75" customHeight="1" x14ac:dyDescent="0.2">
      <c r="D482"/>
      <c r="E482"/>
      <c r="F482" s="201"/>
    </row>
    <row r="483" spans="4:6" ht="15.75" customHeight="1" x14ac:dyDescent="0.2">
      <c r="D483"/>
      <c r="E483"/>
      <c r="F483" s="201"/>
    </row>
    <row r="484" spans="4:6" ht="15.75" customHeight="1" x14ac:dyDescent="0.2">
      <c r="D484"/>
      <c r="E484"/>
      <c r="F484" s="201"/>
    </row>
    <row r="485" spans="4:6" ht="15.75" customHeight="1" x14ac:dyDescent="0.2">
      <c r="D485"/>
      <c r="E485"/>
      <c r="F485" s="201"/>
    </row>
    <row r="486" spans="4:6" ht="15.75" customHeight="1" x14ac:dyDescent="0.2">
      <c r="D486"/>
      <c r="E486"/>
      <c r="F486" s="201"/>
    </row>
    <row r="487" spans="4:6" ht="15.75" customHeight="1" x14ac:dyDescent="0.2">
      <c r="D487"/>
      <c r="E487"/>
      <c r="F487" s="201"/>
    </row>
    <row r="488" spans="4:6" ht="15.75" customHeight="1" x14ac:dyDescent="0.2">
      <c r="D488"/>
      <c r="E488"/>
      <c r="F488" s="201"/>
    </row>
    <row r="489" spans="4:6" ht="15.75" customHeight="1" x14ac:dyDescent="0.2">
      <c r="D489"/>
      <c r="E489"/>
      <c r="F489" s="201"/>
    </row>
    <row r="490" spans="4:6" ht="15.75" customHeight="1" x14ac:dyDescent="0.2">
      <c r="D490"/>
      <c r="E490"/>
      <c r="F490" s="201"/>
    </row>
    <row r="491" spans="4:6" ht="15.75" customHeight="1" x14ac:dyDescent="0.2">
      <c r="D491"/>
      <c r="E491"/>
      <c r="F491" s="201"/>
    </row>
    <row r="492" spans="4:6" ht="15.75" customHeight="1" x14ac:dyDescent="0.2">
      <c r="D492"/>
      <c r="E492"/>
      <c r="F492" s="201"/>
    </row>
    <row r="493" spans="4:6" ht="15.75" customHeight="1" x14ac:dyDescent="0.2">
      <c r="D493"/>
      <c r="E493"/>
      <c r="F493" s="201"/>
    </row>
    <row r="494" spans="4:6" ht="15.75" customHeight="1" x14ac:dyDescent="0.2">
      <c r="D494"/>
      <c r="E494"/>
      <c r="F494" s="201"/>
    </row>
    <row r="495" spans="4:6" ht="15.75" customHeight="1" x14ac:dyDescent="0.2">
      <c r="D495"/>
      <c r="E495"/>
      <c r="F495" s="201"/>
    </row>
    <row r="496" spans="4:6" ht="15.75" customHeight="1" x14ac:dyDescent="0.2">
      <c r="D496"/>
      <c r="E496"/>
      <c r="F496" s="201"/>
    </row>
    <row r="497" spans="4:6" ht="15.75" customHeight="1" x14ac:dyDescent="0.2">
      <c r="D497"/>
      <c r="E497"/>
      <c r="F497" s="201"/>
    </row>
    <row r="498" spans="4:6" ht="15.75" customHeight="1" x14ac:dyDescent="0.2">
      <c r="D498"/>
      <c r="E498"/>
      <c r="F498" s="201"/>
    </row>
    <row r="499" spans="4:6" ht="15.75" customHeight="1" x14ac:dyDescent="0.2">
      <c r="D499"/>
      <c r="E499"/>
      <c r="F499" s="201"/>
    </row>
    <row r="500" spans="4:6" ht="15.75" customHeight="1" x14ac:dyDescent="0.2">
      <c r="D500"/>
      <c r="E500"/>
      <c r="F500" s="201"/>
    </row>
    <row r="501" spans="4:6" ht="15.75" customHeight="1" x14ac:dyDescent="0.2">
      <c r="D501"/>
      <c r="E501"/>
      <c r="F501" s="201"/>
    </row>
    <row r="502" spans="4:6" ht="15.75" customHeight="1" x14ac:dyDescent="0.2">
      <c r="D502"/>
      <c r="E502"/>
      <c r="F502" s="201"/>
    </row>
    <row r="503" spans="4:6" ht="15.75" customHeight="1" x14ac:dyDescent="0.2">
      <c r="D503"/>
      <c r="E503"/>
      <c r="F503" s="201"/>
    </row>
    <row r="504" spans="4:6" ht="15.75" customHeight="1" x14ac:dyDescent="0.2">
      <c r="D504"/>
      <c r="E504"/>
      <c r="F504" s="201"/>
    </row>
    <row r="505" spans="4:6" ht="15.75" customHeight="1" x14ac:dyDescent="0.2">
      <c r="D505"/>
      <c r="E505"/>
      <c r="F505" s="201"/>
    </row>
    <row r="506" spans="4:6" ht="15.75" customHeight="1" x14ac:dyDescent="0.2">
      <c r="D506"/>
      <c r="E506"/>
      <c r="F506" s="201"/>
    </row>
    <row r="507" spans="4:6" ht="15.75" customHeight="1" x14ac:dyDescent="0.2">
      <c r="D507"/>
      <c r="E507"/>
      <c r="F507" s="201"/>
    </row>
    <row r="508" spans="4:6" ht="15.75" customHeight="1" x14ac:dyDescent="0.2">
      <c r="D508"/>
      <c r="E508"/>
      <c r="F508" s="201"/>
    </row>
    <row r="509" spans="4:6" ht="15.75" customHeight="1" x14ac:dyDescent="0.2">
      <c r="D509"/>
      <c r="E509"/>
      <c r="F509" s="201"/>
    </row>
    <row r="510" spans="4:6" ht="15.75" customHeight="1" x14ac:dyDescent="0.2">
      <c r="D510"/>
      <c r="E510"/>
      <c r="F510" s="201"/>
    </row>
    <row r="511" spans="4:6" ht="15.75" customHeight="1" x14ac:dyDescent="0.2">
      <c r="D511"/>
      <c r="E511"/>
      <c r="F511" s="201"/>
    </row>
    <row r="512" spans="4:6" ht="15.75" customHeight="1" x14ac:dyDescent="0.2">
      <c r="D512"/>
      <c r="E512"/>
      <c r="F512" s="201"/>
    </row>
    <row r="513" spans="4:6" ht="15.75" customHeight="1" x14ac:dyDescent="0.2">
      <c r="D513"/>
      <c r="E513"/>
      <c r="F513" s="201"/>
    </row>
    <row r="514" spans="4:6" ht="15.75" customHeight="1" x14ac:dyDescent="0.2">
      <c r="D514"/>
      <c r="E514"/>
      <c r="F514" s="201"/>
    </row>
    <row r="515" spans="4:6" ht="15.75" customHeight="1" x14ac:dyDescent="0.2">
      <c r="D515"/>
      <c r="E515"/>
      <c r="F515" s="201"/>
    </row>
    <row r="516" spans="4:6" ht="15.75" customHeight="1" x14ac:dyDescent="0.2">
      <c r="D516"/>
      <c r="E516"/>
      <c r="F516" s="201"/>
    </row>
    <row r="517" spans="4:6" ht="15.75" customHeight="1" x14ac:dyDescent="0.2">
      <c r="D517"/>
      <c r="E517"/>
      <c r="F517" s="201"/>
    </row>
    <row r="518" spans="4:6" ht="15.75" customHeight="1" x14ac:dyDescent="0.2">
      <c r="D518"/>
      <c r="E518"/>
      <c r="F518" s="201"/>
    </row>
    <row r="519" spans="4:6" ht="15.75" customHeight="1" x14ac:dyDescent="0.2">
      <c r="D519"/>
      <c r="E519"/>
      <c r="F519" s="201"/>
    </row>
    <row r="520" spans="4:6" ht="15.75" customHeight="1" x14ac:dyDescent="0.2">
      <c r="D520"/>
      <c r="E520"/>
      <c r="F520" s="201"/>
    </row>
    <row r="521" spans="4:6" ht="15.75" customHeight="1" x14ac:dyDescent="0.2">
      <c r="D521"/>
      <c r="E521"/>
      <c r="F521" s="201"/>
    </row>
    <row r="522" spans="4:6" ht="15.75" customHeight="1" x14ac:dyDescent="0.2">
      <c r="D522"/>
      <c r="E522"/>
      <c r="F522" s="201"/>
    </row>
    <row r="523" spans="4:6" ht="15.75" customHeight="1" x14ac:dyDescent="0.2">
      <c r="D523"/>
      <c r="E523"/>
      <c r="F523" s="201"/>
    </row>
    <row r="524" spans="4:6" ht="15.75" customHeight="1" x14ac:dyDescent="0.2">
      <c r="D524"/>
      <c r="E524"/>
      <c r="F524" s="201"/>
    </row>
    <row r="525" spans="4:6" ht="15.75" customHeight="1" x14ac:dyDescent="0.2">
      <c r="D525"/>
      <c r="E525"/>
      <c r="F525" s="201"/>
    </row>
    <row r="526" spans="4:6" ht="15.75" customHeight="1" x14ac:dyDescent="0.2">
      <c r="D526"/>
      <c r="E526"/>
      <c r="F526" s="201"/>
    </row>
    <row r="527" spans="4:6" ht="15.75" customHeight="1" x14ac:dyDescent="0.2">
      <c r="D527"/>
      <c r="E527"/>
      <c r="F527" s="201"/>
    </row>
    <row r="528" spans="4:6" ht="15.75" customHeight="1" x14ac:dyDescent="0.2">
      <c r="D528"/>
      <c r="E528"/>
      <c r="F528" s="201"/>
    </row>
    <row r="529" spans="4:6" ht="15.75" customHeight="1" x14ac:dyDescent="0.2">
      <c r="D529"/>
      <c r="E529"/>
      <c r="F529" s="201"/>
    </row>
    <row r="530" spans="4:6" ht="15.75" customHeight="1" x14ac:dyDescent="0.2">
      <c r="D530"/>
      <c r="E530"/>
      <c r="F530" s="201"/>
    </row>
    <row r="531" spans="4:6" ht="15.75" customHeight="1" x14ac:dyDescent="0.2">
      <c r="D531"/>
      <c r="E531"/>
      <c r="F531" s="201"/>
    </row>
    <row r="532" spans="4:6" ht="15.75" customHeight="1" x14ac:dyDescent="0.2">
      <c r="D532"/>
      <c r="E532"/>
      <c r="F532" s="201"/>
    </row>
    <row r="533" spans="4:6" ht="15.75" customHeight="1" x14ac:dyDescent="0.2">
      <c r="D533"/>
      <c r="E533"/>
      <c r="F533" s="201"/>
    </row>
    <row r="534" spans="4:6" ht="15.75" customHeight="1" x14ac:dyDescent="0.2">
      <c r="D534"/>
      <c r="E534"/>
      <c r="F534" s="201"/>
    </row>
    <row r="535" spans="4:6" ht="15.75" customHeight="1" x14ac:dyDescent="0.2">
      <c r="D535"/>
      <c r="E535"/>
      <c r="F535" s="201"/>
    </row>
    <row r="536" spans="4:6" ht="15.75" customHeight="1" x14ac:dyDescent="0.2">
      <c r="D536"/>
      <c r="E536"/>
      <c r="F536" s="201"/>
    </row>
    <row r="537" spans="4:6" ht="15.75" customHeight="1" x14ac:dyDescent="0.2">
      <c r="D537"/>
      <c r="E537"/>
      <c r="F537" s="201"/>
    </row>
    <row r="538" spans="4:6" ht="15.75" customHeight="1" x14ac:dyDescent="0.2">
      <c r="D538"/>
      <c r="E538"/>
      <c r="F538" s="201"/>
    </row>
    <row r="539" spans="4:6" ht="15.75" customHeight="1" x14ac:dyDescent="0.2">
      <c r="D539"/>
      <c r="E539"/>
      <c r="F539" s="201"/>
    </row>
    <row r="540" spans="4:6" ht="15.75" customHeight="1" x14ac:dyDescent="0.2">
      <c r="D540"/>
      <c r="E540"/>
      <c r="F540" s="201"/>
    </row>
    <row r="541" spans="4:6" ht="15.75" customHeight="1" x14ac:dyDescent="0.2">
      <c r="D541"/>
      <c r="E541"/>
      <c r="F541" s="201"/>
    </row>
    <row r="542" spans="4:6" ht="15.75" customHeight="1" x14ac:dyDescent="0.2">
      <c r="D542"/>
      <c r="E542"/>
      <c r="F542" s="201"/>
    </row>
    <row r="543" spans="4:6" ht="15.75" customHeight="1" x14ac:dyDescent="0.2">
      <c r="D543"/>
      <c r="E543"/>
      <c r="F543" s="201"/>
    </row>
    <row r="544" spans="4:6" ht="15.75" customHeight="1" x14ac:dyDescent="0.2">
      <c r="D544"/>
      <c r="E544"/>
      <c r="F544" s="201"/>
    </row>
    <row r="545" spans="4:6" ht="15.75" customHeight="1" x14ac:dyDescent="0.2">
      <c r="D545"/>
      <c r="E545"/>
      <c r="F545" s="201"/>
    </row>
    <row r="546" spans="4:6" ht="15.75" customHeight="1" x14ac:dyDescent="0.2">
      <c r="D546"/>
      <c r="E546"/>
      <c r="F546" s="201"/>
    </row>
    <row r="547" spans="4:6" ht="15.75" customHeight="1" x14ac:dyDescent="0.2">
      <c r="D547"/>
      <c r="E547"/>
      <c r="F547" s="201"/>
    </row>
    <row r="548" spans="4:6" ht="15.75" customHeight="1" x14ac:dyDescent="0.2">
      <c r="D548"/>
      <c r="E548"/>
      <c r="F548" s="201"/>
    </row>
    <row r="549" spans="4:6" ht="15.75" customHeight="1" x14ac:dyDescent="0.2">
      <c r="D549"/>
      <c r="E549"/>
      <c r="F549" s="201"/>
    </row>
    <row r="550" spans="4:6" ht="15.75" customHeight="1" x14ac:dyDescent="0.2">
      <c r="D550"/>
      <c r="E550"/>
      <c r="F550" s="201"/>
    </row>
    <row r="551" spans="4:6" ht="15.75" customHeight="1" x14ac:dyDescent="0.2">
      <c r="D551"/>
      <c r="E551"/>
      <c r="F551" s="201"/>
    </row>
    <row r="552" spans="4:6" ht="15.75" customHeight="1" x14ac:dyDescent="0.2">
      <c r="D552"/>
      <c r="E552"/>
      <c r="F552" s="201"/>
    </row>
    <row r="553" spans="4:6" ht="15.75" customHeight="1" x14ac:dyDescent="0.2">
      <c r="D553"/>
      <c r="E553"/>
      <c r="F553" s="201"/>
    </row>
    <row r="554" spans="4:6" ht="15.75" customHeight="1" x14ac:dyDescent="0.2">
      <c r="D554"/>
      <c r="E554"/>
      <c r="F554" s="201"/>
    </row>
    <row r="555" spans="4:6" ht="15.75" customHeight="1" x14ac:dyDescent="0.2">
      <c r="D555"/>
      <c r="E555"/>
      <c r="F555" s="201"/>
    </row>
    <row r="556" spans="4:6" ht="15.75" customHeight="1" x14ac:dyDescent="0.2">
      <c r="D556"/>
      <c r="E556"/>
      <c r="F556" s="201"/>
    </row>
    <row r="557" spans="4:6" ht="15.75" customHeight="1" x14ac:dyDescent="0.2">
      <c r="D557"/>
      <c r="E557"/>
      <c r="F557" s="201"/>
    </row>
    <row r="558" spans="4:6" ht="15.75" customHeight="1" x14ac:dyDescent="0.2">
      <c r="D558"/>
      <c r="E558"/>
      <c r="F558" s="201"/>
    </row>
    <row r="559" spans="4:6" ht="15.75" customHeight="1" x14ac:dyDescent="0.2">
      <c r="D559"/>
      <c r="E559"/>
      <c r="F559" s="201"/>
    </row>
    <row r="560" spans="4:6" ht="15.75" customHeight="1" x14ac:dyDescent="0.2">
      <c r="D560"/>
      <c r="E560"/>
      <c r="F560" s="201"/>
    </row>
    <row r="561" spans="4:6" ht="15.75" customHeight="1" x14ac:dyDescent="0.2">
      <c r="D561"/>
      <c r="E561"/>
      <c r="F561" s="201"/>
    </row>
    <row r="562" spans="4:6" ht="15.75" customHeight="1" x14ac:dyDescent="0.2">
      <c r="D562"/>
      <c r="E562"/>
      <c r="F562" s="201"/>
    </row>
    <row r="563" spans="4:6" ht="15.75" customHeight="1" x14ac:dyDescent="0.2">
      <c r="D563"/>
      <c r="E563"/>
      <c r="F563" s="201"/>
    </row>
    <row r="564" spans="4:6" ht="15.75" customHeight="1" x14ac:dyDescent="0.2">
      <c r="D564"/>
      <c r="E564"/>
      <c r="F564" s="201"/>
    </row>
    <row r="565" spans="4:6" ht="15.75" customHeight="1" x14ac:dyDescent="0.2">
      <c r="D565"/>
      <c r="E565"/>
      <c r="F565" s="201"/>
    </row>
    <row r="566" spans="4:6" ht="15.75" customHeight="1" x14ac:dyDescent="0.2">
      <c r="D566"/>
      <c r="E566"/>
      <c r="F566" s="201"/>
    </row>
    <row r="567" spans="4:6" ht="15.75" customHeight="1" x14ac:dyDescent="0.2">
      <c r="D567"/>
      <c r="E567"/>
      <c r="F567" s="201"/>
    </row>
    <row r="568" spans="4:6" ht="15.75" customHeight="1" x14ac:dyDescent="0.2">
      <c r="D568"/>
      <c r="E568"/>
      <c r="F568" s="201"/>
    </row>
    <row r="569" spans="4:6" ht="15.75" customHeight="1" x14ac:dyDescent="0.2">
      <c r="D569"/>
      <c r="E569"/>
      <c r="F569" s="201"/>
    </row>
    <row r="570" spans="4:6" ht="15.75" customHeight="1" x14ac:dyDescent="0.2">
      <c r="D570"/>
      <c r="E570"/>
      <c r="F570" s="201"/>
    </row>
    <row r="571" spans="4:6" ht="15.75" customHeight="1" x14ac:dyDescent="0.2">
      <c r="D571"/>
      <c r="E571"/>
      <c r="F571" s="201"/>
    </row>
    <row r="572" spans="4:6" ht="15.75" customHeight="1" x14ac:dyDescent="0.2">
      <c r="D572"/>
      <c r="E572"/>
      <c r="F572" s="201"/>
    </row>
    <row r="573" spans="4:6" ht="15.75" customHeight="1" x14ac:dyDescent="0.2">
      <c r="D573"/>
      <c r="E573"/>
      <c r="F573" s="201"/>
    </row>
    <row r="574" spans="4:6" ht="15.75" customHeight="1" x14ac:dyDescent="0.2">
      <c r="D574"/>
      <c r="E574"/>
      <c r="F574" s="201"/>
    </row>
    <row r="575" spans="4:6" ht="15.75" customHeight="1" x14ac:dyDescent="0.2">
      <c r="D575"/>
      <c r="E575"/>
      <c r="F575" s="201"/>
    </row>
    <row r="576" spans="4:6" ht="15.75" customHeight="1" x14ac:dyDescent="0.2">
      <c r="D576"/>
      <c r="E576"/>
      <c r="F576" s="201"/>
    </row>
    <row r="577" spans="4:6" ht="15.75" customHeight="1" x14ac:dyDescent="0.2">
      <c r="D577"/>
      <c r="E577"/>
      <c r="F577" s="201"/>
    </row>
    <row r="578" spans="4:6" ht="15.75" customHeight="1" x14ac:dyDescent="0.2">
      <c r="D578"/>
      <c r="E578"/>
      <c r="F578" s="201"/>
    </row>
    <row r="579" spans="4:6" ht="15.75" customHeight="1" x14ac:dyDescent="0.2">
      <c r="D579"/>
      <c r="E579"/>
      <c r="F579" s="201"/>
    </row>
    <row r="580" spans="4:6" ht="15.75" customHeight="1" x14ac:dyDescent="0.2">
      <c r="D580"/>
      <c r="E580"/>
      <c r="F580" s="201"/>
    </row>
    <row r="581" spans="4:6" ht="15.75" customHeight="1" x14ac:dyDescent="0.2">
      <c r="D581"/>
      <c r="E581"/>
      <c r="F581" s="201"/>
    </row>
    <row r="582" spans="4:6" ht="15.75" customHeight="1" x14ac:dyDescent="0.2">
      <c r="D582"/>
      <c r="E582"/>
      <c r="F582" s="201"/>
    </row>
    <row r="583" spans="4:6" ht="15.75" customHeight="1" x14ac:dyDescent="0.2">
      <c r="D583"/>
      <c r="E583"/>
      <c r="F583" s="201"/>
    </row>
    <row r="584" spans="4:6" ht="15.75" customHeight="1" x14ac:dyDescent="0.2">
      <c r="D584"/>
      <c r="E584"/>
      <c r="F584" s="201"/>
    </row>
    <row r="585" spans="4:6" ht="15.75" customHeight="1" x14ac:dyDescent="0.2">
      <c r="D585"/>
      <c r="E585"/>
      <c r="F585" s="201"/>
    </row>
    <row r="586" spans="4:6" ht="15.75" customHeight="1" x14ac:dyDescent="0.2">
      <c r="D586"/>
      <c r="E586"/>
      <c r="F586" s="201"/>
    </row>
    <row r="587" spans="4:6" ht="15.75" customHeight="1" x14ac:dyDescent="0.2">
      <c r="D587"/>
      <c r="E587"/>
      <c r="F587" s="201"/>
    </row>
    <row r="588" spans="4:6" ht="15.75" customHeight="1" x14ac:dyDescent="0.2">
      <c r="D588"/>
      <c r="E588"/>
      <c r="F588" s="201"/>
    </row>
    <row r="589" spans="4:6" ht="15.75" customHeight="1" x14ac:dyDescent="0.2">
      <c r="D589"/>
      <c r="E589"/>
      <c r="F589" s="201"/>
    </row>
    <row r="590" spans="4:6" ht="15.75" customHeight="1" x14ac:dyDescent="0.2">
      <c r="D590"/>
      <c r="E590"/>
      <c r="F590" s="201"/>
    </row>
    <row r="591" spans="4:6" ht="15.75" customHeight="1" x14ac:dyDescent="0.2">
      <c r="D591"/>
      <c r="E591"/>
      <c r="F591" s="201"/>
    </row>
    <row r="592" spans="4:6" ht="15.75" customHeight="1" x14ac:dyDescent="0.2">
      <c r="D592"/>
      <c r="E592"/>
      <c r="F592" s="201"/>
    </row>
    <row r="593" spans="4:6" ht="15.75" customHeight="1" x14ac:dyDescent="0.2">
      <c r="D593"/>
      <c r="E593"/>
      <c r="F593" s="201"/>
    </row>
    <row r="594" spans="4:6" ht="15.75" customHeight="1" x14ac:dyDescent="0.2">
      <c r="D594"/>
      <c r="E594"/>
      <c r="F594" s="201"/>
    </row>
    <row r="595" spans="4:6" ht="15.75" customHeight="1" x14ac:dyDescent="0.2">
      <c r="D595"/>
      <c r="E595"/>
      <c r="F595" s="201"/>
    </row>
    <row r="596" spans="4:6" ht="15.75" customHeight="1" x14ac:dyDescent="0.2">
      <c r="D596"/>
      <c r="E596"/>
      <c r="F596" s="201"/>
    </row>
    <row r="597" spans="4:6" ht="15.75" customHeight="1" x14ac:dyDescent="0.2">
      <c r="D597"/>
      <c r="E597"/>
      <c r="F597" s="201"/>
    </row>
    <row r="598" spans="4:6" ht="15.75" customHeight="1" x14ac:dyDescent="0.2">
      <c r="D598"/>
      <c r="E598"/>
      <c r="F598" s="201"/>
    </row>
    <row r="599" spans="4:6" ht="15.75" customHeight="1" x14ac:dyDescent="0.2">
      <c r="D599"/>
      <c r="E599"/>
      <c r="F599" s="201"/>
    </row>
    <row r="600" spans="4:6" ht="15.75" customHeight="1" x14ac:dyDescent="0.2">
      <c r="D600"/>
      <c r="E600"/>
      <c r="F600" s="201"/>
    </row>
    <row r="601" spans="4:6" ht="15.75" customHeight="1" x14ac:dyDescent="0.2">
      <c r="D601"/>
      <c r="E601"/>
      <c r="F601" s="201"/>
    </row>
    <row r="602" spans="4:6" ht="15.75" customHeight="1" x14ac:dyDescent="0.2">
      <c r="D602"/>
      <c r="E602"/>
      <c r="F602" s="201"/>
    </row>
    <row r="603" spans="4:6" ht="15.75" customHeight="1" x14ac:dyDescent="0.2">
      <c r="D603"/>
      <c r="E603"/>
      <c r="F603" s="201"/>
    </row>
    <row r="604" spans="4:6" ht="15.75" customHeight="1" x14ac:dyDescent="0.2">
      <c r="D604"/>
      <c r="E604"/>
      <c r="F604" s="201"/>
    </row>
    <row r="605" spans="4:6" ht="15.75" customHeight="1" x14ac:dyDescent="0.2">
      <c r="D605"/>
      <c r="E605"/>
      <c r="F605" s="201"/>
    </row>
    <row r="606" spans="4:6" ht="15.75" customHeight="1" x14ac:dyDescent="0.2">
      <c r="D606"/>
      <c r="E606"/>
      <c r="F606" s="201"/>
    </row>
    <row r="607" spans="4:6" ht="15.75" customHeight="1" x14ac:dyDescent="0.2">
      <c r="D607"/>
      <c r="E607"/>
      <c r="F607" s="201"/>
    </row>
    <row r="608" spans="4:6" ht="15.75" customHeight="1" x14ac:dyDescent="0.2">
      <c r="D608"/>
      <c r="E608"/>
      <c r="F608" s="201"/>
    </row>
    <row r="609" spans="4:6" ht="15.75" customHeight="1" x14ac:dyDescent="0.2">
      <c r="D609"/>
      <c r="E609"/>
      <c r="F609" s="201"/>
    </row>
    <row r="610" spans="4:6" ht="15.75" customHeight="1" x14ac:dyDescent="0.2">
      <c r="D610"/>
      <c r="E610"/>
      <c r="F610" s="201"/>
    </row>
    <row r="611" spans="4:6" ht="15.75" customHeight="1" x14ac:dyDescent="0.2">
      <c r="D611"/>
      <c r="E611"/>
      <c r="F611" s="201"/>
    </row>
    <row r="612" spans="4:6" ht="15.75" customHeight="1" x14ac:dyDescent="0.2">
      <c r="D612"/>
      <c r="E612"/>
      <c r="F612" s="201"/>
    </row>
    <row r="613" spans="4:6" ht="15.75" customHeight="1" x14ac:dyDescent="0.2">
      <c r="D613"/>
      <c r="E613"/>
      <c r="F613" s="201"/>
    </row>
    <row r="614" spans="4:6" ht="15.75" customHeight="1" x14ac:dyDescent="0.2">
      <c r="D614"/>
      <c r="E614"/>
      <c r="F614" s="201"/>
    </row>
    <row r="615" spans="4:6" ht="15.75" customHeight="1" x14ac:dyDescent="0.2">
      <c r="D615"/>
      <c r="E615"/>
      <c r="F615" s="201"/>
    </row>
    <row r="616" spans="4:6" ht="15.75" customHeight="1" x14ac:dyDescent="0.2">
      <c r="D616"/>
      <c r="E616"/>
      <c r="F616" s="201"/>
    </row>
    <row r="617" spans="4:6" ht="15.75" customHeight="1" x14ac:dyDescent="0.2">
      <c r="D617"/>
      <c r="E617"/>
      <c r="F617" s="201"/>
    </row>
    <row r="618" spans="4:6" ht="15.75" customHeight="1" x14ac:dyDescent="0.2">
      <c r="D618"/>
      <c r="E618"/>
      <c r="F618" s="201"/>
    </row>
    <row r="619" spans="4:6" ht="15.75" customHeight="1" x14ac:dyDescent="0.2">
      <c r="D619"/>
      <c r="E619"/>
      <c r="F619" s="201"/>
    </row>
    <row r="620" spans="4:6" ht="15.75" customHeight="1" x14ac:dyDescent="0.2">
      <c r="D620"/>
      <c r="E620"/>
      <c r="F620" s="201"/>
    </row>
    <row r="621" spans="4:6" ht="15.75" customHeight="1" x14ac:dyDescent="0.2">
      <c r="D621"/>
      <c r="E621"/>
      <c r="F621" s="201"/>
    </row>
    <row r="622" spans="4:6" ht="15.75" customHeight="1" x14ac:dyDescent="0.2">
      <c r="D622"/>
      <c r="E622"/>
      <c r="F622" s="201"/>
    </row>
    <row r="623" spans="4:6" ht="15.75" customHeight="1" x14ac:dyDescent="0.2">
      <c r="D623"/>
      <c r="E623"/>
      <c r="F623" s="201"/>
    </row>
    <row r="624" spans="4:6" ht="15.75" customHeight="1" x14ac:dyDescent="0.2">
      <c r="D624"/>
      <c r="E624"/>
      <c r="F624" s="201"/>
    </row>
    <row r="625" spans="4:6" ht="15.75" customHeight="1" x14ac:dyDescent="0.2">
      <c r="D625"/>
      <c r="E625"/>
      <c r="F625" s="201"/>
    </row>
    <row r="626" spans="4:6" ht="15.75" customHeight="1" x14ac:dyDescent="0.2">
      <c r="D626"/>
      <c r="E626"/>
      <c r="F626" s="201"/>
    </row>
    <row r="627" spans="4:6" ht="15.75" customHeight="1" x14ac:dyDescent="0.2">
      <c r="D627"/>
      <c r="E627"/>
      <c r="F627" s="201"/>
    </row>
    <row r="628" spans="4:6" ht="15.75" customHeight="1" x14ac:dyDescent="0.2">
      <c r="D628"/>
      <c r="E628"/>
      <c r="F628" s="201"/>
    </row>
    <row r="629" spans="4:6" ht="15.75" customHeight="1" x14ac:dyDescent="0.2">
      <c r="D629"/>
      <c r="E629"/>
      <c r="F629" s="201"/>
    </row>
    <row r="630" spans="4:6" ht="15.75" customHeight="1" x14ac:dyDescent="0.2">
      <c r="D630"/>
      <c r="E630"/>
      <c r="F630" s="201"/>
    </row>
    <row r="631" spans="4:6" ht="15.75" customHeight="1" x14ac:dyDescent="0.2">
      <c r="D631"/>
      <c r="E631"/>
      <c r="F631" s="201"/>
    </row>
    <row r="632" spans="4:6" ht="15.75" customHeight="1" x14ac:dyDescent="0.2">
      <c r="D632"/>
      <c r="E632"/>
      <c r="F632" s="201"/>
    </row>
    <row r="633" spans="4:6" ht="15.75" customHeight="1" x14ac:dyDescent="0.2">
      <c r="D633"/>
      <c r="E633"/>
      <c r="F633" s="201"/>
    </row>
    <row r="634" spans="4:6" ht="15.75" customHeight="1" x14ac:dyDescent="0.2">
      <c r="D634"/>
      <c r="E634"/>
      <c r="F634" s="201"/>
    </row>
    <row r="635" spans="4:6" ht="15.75" customHeight="1" x14ac:dyDescent="0.2">
      <c r="D635"/>
      <c r="E635"/>
      <c r="F635" s="201"/>
    </row>
    <row r="636" spans="4:6" ht="15.75" customHeight="1" x14ac:dyDescent="0.2">
      <c r="D636"/>
      <c r="E636"/>
      <c r="F636" s="201"/>
    </row>
    <row r="637" spans="4:6" ht="15.75" customHeight="1" x14ac:dyDescent="0.2">
      <c r="D637"/>
      <c r="E637"/>
      <c r="F637" s="201"/>
    </row>
    <row r="638" spans="4:6" ht="15.75" customHeight="1" x14ac:dyDescent="0.2">
      <c r="D638"/>
      <c r="E638"/>
      <c r="F638" s="201"/>
    </row>
    <row r="639" spans="4:6" ht="15.75" customHeight="1" x14ac:dyDescent="0.2">
      <c r="D639"/>
      <c r="E639"/>
      <c r="F639" s="201"/>
    </row>
    <row r="640" spans="4:6" ht="15.75" customHeight="1" x14ac:dyDescent="0.2">
      <c r="D640"/>
      <c r="E640"/>
      <c r="F640" s="201"/>
    </row>
    <row r="641" spans="4:6" ht="15.75" customHeight="1" x14ac:dyDescent="0.2">
      <c r="D641"/>
      <c r="E641"/>
      <c r="F641" s="201"/>
    </row>
    <row r="642" spans="4:6" ht="15.75" customHeight="1" x14ac:dyDescent="0.2">
      <c r="D642"/>
      <c r="E642"/>
      <c r="F642" s="201"/>
    </row>
    <row r="643" spans="4:6" ht="15.75" customHeight="1" x14ac:dyDescent="0.2">
      <c r="D643"/>
      <c r="E643"/>
      <c r="F643" s="201"/>
    </row>
    <row r="644" spans="4:6" ht="15.75" customHeight="1" x14ac:dyDescent="0.2">
      <c r="D644"/>
      <c r="E644"/>
      <c r="F644" s="201"/>
    </row>
    <row r="645" spans="4:6" ht="15.75" customHeight="1" x14ac:dyDescent="0.2">
      <c r="D645"/>
      <c r="E645"/>
      <c r="F645" s="201"/>
    </row>
    <row r="646" spans="4:6" ht="15.75" customHeight="1" x14ac:dyDescent="0.2">
      <c r="D646"/>
      <c r="E646"/>
      <c r="F646" s="201"/>
    </row>
    <row r="647" spans="4:6" ht="15.75" customHeight="1" x14ac:dyDescent="0.2">
      <c r="D647"/>
      <c r="E647"/>
      <c r="F647" s="201"/>
    </row>
    <row r="648" spans="4:6" ht="15.75" customHeight="1" x14ac:dyDescent="0.2">
      <c r="D648"/>
      <c r="E648"/>
      <c r="F648" s="201"/>
    </row>
    <row r="649" spans="4:6" ht="15.75" customHeight="1" x14ac:dyDescent="0.2">
      <c r="D649"/>
      <c r="E649"/>
      <c r="F649" s="201"/>
    </row>
    <row r="650" spans="4:6" ht="15.75" customHeight="1" x14ac:dyDescent="0.2">
      <c r="D650"/>
      <c r="E650"/>
      <c r="F650" s="201"/>
    </row>
    <row r="651" spans="4:6" ht="15.75" customHeight="1" x14ac:dyDescent="0.2">
      <c r="D651"/>
      <c r="E651"/>
      <c r="F651" s="201"/>
    </row>
    <row r="652" spans="4:6" ht="15.75" customHeight="1" x14ac:dyDescent="0.2">
      <c r="D652"/>
      <c r="E652"/>
      <c r="F652" s="201"/>
    </row>
    <row r="653" spans="4:6" ht="15.75" customHeight="1" x14ac:dyDescent="0.2">
      <c r="D653"/>
      <c r="E653"/>
      <c r="F653" s="201"/>
    </row>
    <row r="654" spans="4:6" ht="15.75" customHeight="1" x14ac:dyDescent="0.2">
      <c r="D654"/>
      <c r="E654"/>
      <c r="F654" s="201"/>
    </row>
    <row r="655" spans="4:6" ht="15.75" customHeight="1" x14ac:dyDescent="0.2">
      <c r="D655"/>
      <c r="E655"/>
      <c r="F655" s="201"/>
    </row>
    <row r="656" spans="4:6" ht="15.75" customHeight="1" x14ac:dyDescent="0.2">
      <c r="D656"/>
      <c r="E656"/>
      <c r="F656" s="201"/>
    </row>
    <row r="657" spans="4:6" ht="15.75" customHeight="1" x14ac:dyDescent="0.2">
      <c r="D657"/>
      <c r="E657"/>
      <c r="F657" s="201"/>
    </row>
    <row r="658" spans="4:6" ht="15.75" customHeight="1" x14ac:dyDescent="0.2">
      <c r="D658"/>
      <c r="E658"/>
      <c r="F658" s="201"/>
    </row>
    <row r="659" spans="4:6" ht="15.75" customHeight="1" x14ac:dyDescent="0.2">
      <c r="D659"/>
      <c r="E659"/>
      <c r="F659" s="201"/>
    </row>
    <row r="660" spans="4:6" ht="15.75" customHeight="1" x14ac:dyDescent="0.2">
      <c r="D660"/>
      <c r="E660"/>
      <c r="F660" s="201"/>
    </row>
    <row r="661" spans="4:6" ht="15.75" customHeight="1" x14ac:dyDescent="0.2">
      <c r="D661"/>
      <c r="E661"/>
      <c r="F661" s="201"/>
    </row>
    <row r="662" spans="4:6" ht="15.75" customHeight="1" x14ac:dyDescent="0.2">
      <c r="D662"/>
      <c r="E662"/>
      <c r="F662" s="201"/>
    </row>
    <row r="663" spans="4:6" ht="15.75" customHeight="1" x14ac:dyDescent="0.2">
      <c r="D663"/>
      <c r="E663"/>
      <c r="F663" s="201"/>
    </row>
    <row r="664" spans="4:6" ht="15.75" customHeight="1" x14ac:dyDescent="0.2">
      <c r="D664"/>
      <c r="E664"/>
      <c r="F664" s="201"/>
    </row>
    <row r="665" spans="4:6" ht="15.75" customHeight="1" x14ac:dyDescent="0.2">
      <c r="D665"/>
      <c r="E665"/>
      <c r="F665" s="201"/>
    </row>
    <row r="666" spans="4:6" ht="15.75" customHeight="1" x14ac:dyDescent="0.2">
      <c r="D666"/>
      <c r="E666"/>
      <c r="F666" s="201"/>
    </row>
    <row r="667" spans="4:6" ht="15.75" customHeight="1" x14ac:dyDescent="0.2">
      <c r="D667"/>
      <c r="E667"/>
      <c r="F667" s="201"/>
    </row>
    <row r="668" spans="4:6" ht="15.75" customHeight="1" x14ac:dyDescent="0.2">
      <c r="D668"/>
      <c r="E668"/>
      <c r="F668" s="201"/>
    </row>
    <row r="669" spans="4:6" ht="15.75" customHeight="1" x14ac:dyDescent="0.2">
      <c r="D669"/>
      <c r="E669"/>
      <c r="F669" s="201"/>
    </row>
    <row r="670" spans="4:6" ht="15.75" customHeight="1" x14ac:dyDescent="0.2">
      <c r="D670"/>
      <c r="E670"/>
      <c r="F670" s="201"/>
    </row>
    <row r="671" spans="4:6" ht="15.75" customHeight="1" x14ac:dyDescent="0.2">
      <c r="D671"/>
      <c r="E671"/>
      <c r="F671" s="201"/>
    </row>
    <row r="672" spans="4:6" ht="15.75" customHeight="1" x14ac:dyDescent="0.2">
      <c r="D672"/>
      <c r="E672"/>
      <c r="F672" s="201"/>
    </row>
    <row r="673" spans="4:6" ht="15.75" customHeight="1" x14ac:dyDescent="0.2">
      <c r="D673"/>
      <c r="E673"/>
      <c r="F673" s="201"/>
    </row>
    <row r="674" spans="4:6" ht="15.75" customHeight="1" x14ac:dyDescent="0.2">
      <c r="D674"/>
      <c r="E674"/>
      <c r="F674" s="201"/>
    </row>
    <row r="675" spans="4:6" ht="15.75" customHeight="1" x14ac:dyDescent="0.2">
      <c r="D675"/>
      <c r="E675"/>
      <c r="F675" s="201"/>
    </row>
    <row r="676" spans="4:6" ht="15.75" customHeight="1" x14ac:dyDescent="0.2">
      <c r="D676"/>
      <c r="E676"/>
      <c r="F676" s="201"/>
    </row>
    <row r="677" spans="4:6" ht="15.75" customHeight="1" x14ac:dyDescent="0.2">
      <c r="D677"/>
      <c r="E677"/>
      <c r="F677" s="201"/>
    </row>
    <row r="678" spans="4:6" ht="15.75" customHeight="1" x14ac:dyDescent="0.2">
      <c r="D678"/>
      <c r="E678"/>
      <c r="F678" s="201"/>
    </row>
    <row r="679" spans="4:6" ht="15.75" customHeight="1" x14ac:dyDescent="0.2">
      <c r="D679"/>
      <c r="E679"/>
      <c r="F679" s="201"/>
    </row>
    <row r="680" spans="4:6" ht="15.75" customHeight="1" x14ac:dyDescent="0.2">
      <c r="D680"/>
      <c r="E680"/>
      <c r="F680" s="201"/>
    </row>
    <row r="681" spans="4:6" ht="15.75" customHeight="1" x14ac:dyDescent="0.2">
      <c r="D681"/>
      <c r="E681"/>
      <c r="F681" s="201"/>
    </row>
    <row r="682" spans="4:6" ht="15.75" customHeight="1" x14ac:dyDescent="0.2">
      <c r="D682"/>
      <c r="E682"/>
      <c r="F682" s="201"/>
    </row>
    <row r="683" spans="4:6" ht="15.75" customHeight="1" x14ac:dyDescent="0.2">
      <c r="D683"/>
      <c r="E683"/>
      <c r="F683" s="201"/>
    </row>
    <row r="684" spans="4:6" ht="15.75" customHeight="1" x14ac:dyDescent="0.2">
      <c r="D684"/>
      <c r="E684"/>
      <c r="F684" s="201"/>
    </row>
    <row r="685" spans="4:6" ht="15.75" customHeight="1" x14ac:dyDescent="0.2">
      <c r="D685"/>
      <c r="E685"/>
      <c r="F685" s="201"/>
    </row>
    <row r="686" spans="4:6" ht="15.75" customHeight="1" x14ac:dyDescent="0.2">
      <c r="D686"/>
      <c r="E686"/>
      <c r="F686" s="201"/>
    </row>
    <row r="687" spans="4:6" ht="15.75" customHeight="1" x14ac:dyDescent="0.2">
      <c r="D687"/>
      <c r="E687"/>
      <c r="F687" s="201"/>
    </row>
    <row r="688" spans="4:6" ht="15.75" customHeight="1" x14ac:dyDescent="0.2">
      <c r="D688"/>
      <c r="E688"/>
      <c r="F688" s="201"/>
    </row>
    <row r="689" spans="4:6" ht="15.75" customHeight="1" x14ac:dyDescent="0.2">
      <c r="D689"/>
      <c r="E689"/>
      <c r="F689" s="201"/>
    </row>
    <row r="690" spans="4:6" ht="15.75" customHeight="1" x14ac:dyDescent="0.2">
      <c r="D690"/>
      <c r="E690"/>
      <c r="F690" s="201"/>
    </row>
    <row r="691" spans="4:6" ht="15.75" customHeight="1" x14ac:dyDescent="0.2">
      <c r="D691"/>
      <c r="E691"/>
      <c r="F691" s="201"/>
    </row>
    <row r="692" spans="4:6" ht="15.75" customHeight="1" x14ac:dyDescent="0.2">
      <c r="D692"/>
      <c r="E692"/>
      <c r="F692" s="201"/>
    </row>
    <row r="693" spans="4:6" ht="15.75" customHeight="1" x14ac:dyDescent="0.2">
      <c r="D693"/>
      <c r="E693"/>
      <c r="F693" s="201"/>
    </row>
    <row r="694" spans="4:6" ht="15.75" customHeight="1" x14ac:dyDescent="0.2">
      <c r="D694"/>
      <c r="E694"/>
      <c r="F694" s="201"/>
    </row>
    <row r="695" spans="4:6" ht="15.75" customHeight="1" x14ac:dyDescent="0.2">
      <c r="D695"/>
      <c r="E695"/>
      <c r="F695" s="201"/>
    </row>
    <row r="696" spans="4:6" ht="15.75" customHeight="1" x14ac:dyDescent="0.2">
      <c r="D696"/>
      <c r="E696"/>
      <c r="F696" s="201"/>
    </row>
    <row r="697" spans="4:6" ht="15.75" customHeight="1" x14ac:dyDescent="0.2">
      <c r="D697"/>
      <c r="E697"/>
      <c r="F697" s="201"/>
    </row>
    <row r="698" spans="4:6" ht="15.75" customHeight="1" x14ac:dyDescent="0.2">
      <c r="D698"/>
      <c r="E698"/>
      <c r="F698" s="201"/>
    </row>
    <row r="699" spans="4:6" ht="15.75" customHeight="1" x14ac:dyDescent="0.2">
      <c r="D699"/>
      <c r="E699"/>
      <c r="F699" s="201"/>
    </row>
    <row r="700" spans="4:6" ht="15.75" customHeight="1" x14ac:dyDescent="0.2">
      <c r="D700"/>
      <c r="E700"/>
      <c r="F700" s="201"/>
    </row>
    <row r="701" spans="4:6" ht="15.75" customHeight="1" x14ac:dyDescent="0.2">
      <c r="D701"/>
      <c r="E701"/>
      <c r="F701" s="201"/>
    </row>
    <row r="702" spans="4:6" ht="15.75" customHeight="1" x14ac:dyDescent="0.2">
      <c r="D702"/>
      <c r="E702"/>
      <c r="F702" s="201"/>
    </row>
    <row r="703" spans="4:6" ht="15.75" customHeight="1" x14ac:dyDescent="0.2">
      <c r="D703"/>
      <c r="E703"/>
      <c r="F703" s="201"/>
    </row>
    <row r="704" spans="4:6" ht="15.75" customHeight="1" x14ac:dyDescent="0.2">
      <c r="D704"/>
      <c r="E704"/>
      <c r="F704" s="201"/>
    </row>
    <row r="705" spans="4:6" ht="15.75" customHeight="1" x14ac:dyDescent="0.2">
      <c r="D705"/>
      <c r="E705"/>
      <c r="F705" s="201"/>
    </row>
    <row r="706" spans="4:6" ht="15.75" customHeight="1" x14ac:dyDescent="0.2">
      <c r="D706"/>
      <c r="E706"/>
      <c r="F706" s="201"/>
    </row>
    <row r="707" spans="4:6" ht="15.75" customHeight="1" x14ac:dyDescent="0.2">
      <c r="D707"/>
      <c r="E707"/>
      <c r="F707" s="201"/>
    </row>
    <row r="708" spans="4:6" ht="15.75" customHeight="1" x14ac:dyDescent="0.2">
      <c r="D708"/>
      <c r="E708"/>
      <c r="F708" s="201"/>
    </row>
    <row r="709" spans="4:6" ht="15.75" customHeight="1" x14ac:dyDescent="0.2">
      <c r="D709"/>
      <c r="E709"/>
      <c r="F709" s="201"/>
    </row>
    <row r="710" spans="4:6" ht="15.75" customHeight="1" x14ac:dyDescent="0.2">
      <c r="D710"/>
      <c r="E710"/>
      <c r="F710" s="201"/>
    </row>
    <row r="711" spans="4:6" ht="15.75" customHeight="1" x14ac:dyDescent="0.2">
      <c r="D711"/>
      <c r="E711"/>
      <c r="F711" s="201"/>
    </row>
    <row r="712" spans="4:6" ht="15.75" customHeight="1" x14ac:dyDescent="0.2">
      <c r="D712"/>
      <c r="E712"/>
      <c r="F712" s="201"/>
    </row>
    <row r="713" spans="4:6" ht="15.75" customHeight="1" x14ac:dyDescent="0.2">
      <c r="D713"/>
      <c r="E713"/>
      <c r="F713" s="201"/>
    </row>
    <row r="714" spans="4:6" ht="15.75" customHeight="1" x14ac:dyDescent="0.2">
      <c r="D714"/>
      <c r="E714"/>
      <c r="F714" s="201"/>
    </row>
    <row r="715" spans="4:6" ht="15.75" customHeight="1" x14ac:dyDescent="0.2">
      <c r="D715"/>
      <c r="E715"/>
      <c r="F715" s="201"/>
    </row>
    <row r="716" spans="4:6" ht="15.75" customHeight="1" x14ac:dyDescent="0.2">
      <c r="D716"/>
      <c r="E716"/>
      <c r="F716" s="201"/>
    </row>
    <row r="717" spans="4:6" ht="15.75" customHeight="1" x14ac:dyDescent="0.2">
      <c r="D717"/>
      <c r="E717"/>
      <c r="F717" s="201"/>
    </row>
    <row r="718" spans="4:6" ht="15.75" customHeight="1" x14ac:dyDescent="0.2">
      <c r="D718"/>
      <c r="E718"/>
      <c r="F718" s="201"/>
    </row>
    <row r="719" spans="4:6" ht="15.75" customHeight="1" x14ac:dyDescent="0.2">
      <c r="D719"/>
      <c r="E719"/>
      <c r="F719" s="201"/>
    </row>
    <row r="720" spans="4:6" ht="15.75" customHeight="1" x14ac:dyDescent="0.2">
      <c r="D720"/>
      <c r="E720"/>
      <c r="F720" s="201"/>
    </row>
    <row r="721" spans="4:6" ht="15.75" customHeight="1" x14ac:dyDescent="0.2">
      <c r="D721"/>
      <c r="E721"/>
      <c r="F721" s="201"/>
    </row>
    <row r="722" spans="4:6" ht="15.75" customHeight="1" x14ac:dyDescent="0.2">
      <c r="D722"/>
      <c r="E722"/>
      <c r="F722" s="201"/>
    </row>
    <row r="723" spans="4:6" ht="15.75" customHeight="1" x14ac:dyDescent="0.2">
      <c r="D723"/>
      <c r="E723"/>
      <c r="F723" s="201"/>
    </row>
    <row r="724" spans="4:6" ht="15.75" customHeight="1" x14ac:dyDescent="0.2">
      <c r="D724"/>
      <c r="E724"/>
      <c r="F724" s="201"/>
    </row>
    <row r="725" spans="4:6" ht="15.75" customHeight="1" x14ac:dyDescent="0.2">
      <c r="D725"/>
      <c r="E725"/>
      <c r="F725" s="201"/>
    </row>
    <row r="726" spans="4:6" ht="15.75" customHeight="1" x14ac:dyDescent="0.2">
      <c r="D726"/>
      <c r="E726"/>
      <c r="F726" s="201"/>
    </row>
    <row r="727" spans="4:6" ht="15.75" customHeight="1" x14ac:dyDescent="0.2">
      <c r="D727"/>
      <c r="E727"/>
      <c r="F727" s="201"/>
    </row>
    <row r="728" spans="4:6" ht="15.75" customHeight="1" x14ac:dyDescent="0.2">
      <c r="D728"/>
      <c r="E728"/>
      <c r="F728" s="201"/>
    </row>
    <row r="729" spans="4:6" ht="15.75" customHeight="1" x14ac:dyDescent="0.2">
      <c r="D729"/>
      <c r="E729"/>
      <c r="F729" s="201"/>
    </row>
    <row r="730" spans="4:6" ht="15.75" customHeight="1" x14ac:dyDescent="0.2">
      <c r="D730"/>
      <c r="E730"/>
      <c r="F730" s="201"/>
    </row>
    <row r="731" spans="4:6" ht="15.75" customHeight="1" x14ac:dyDescent="0.2">
      <c r="D731"/>
      <c r="E731"/>
      <c r="F731" s="201"/>
    </row>
    <row r="732" spans="4:6" ht="15.75" customHeight="1" x14ac:dyDescent="0.2">
      <c r="D732"/>
      <c r="E732"/>
      <c r="F732" s="201"/>
    </row>
    <row r="733" spans="4:6" ht="15.75" customHeight="1" x14ac:dyDescent="0.2">
      <c r="D733"/>
      <c r="E733"/>
      <c r="F733" s="201"/>
    </row>
    <row r="734" spans="4:6" ht="15.75" customHeight="1" x14ac:dyDescent="0.2">
      <c r="D734"/>
      <c r="E734"/>
      <c r="F734" s="201"/>
    </row>
    <row r="735" spans="4:6" ht="15.75" customHeight="1" x14ac:dyDescent="0.2">
      <c r="D735"/>
      <c r="E735"/>
      <c r="F735" s="201"/>
    </row>
    <row r="736" spans="4:6" ht="15.75" customHeight="1" x14ac:dyDescent="0.2">
      <c r="D736"/>
      <c r="E736"/>
      <c r="F736" s="201"/>
    </row>
    <row r="737" spans="4:6" ht="15.75" customHeight="1" x14ac:dyDescent="0.2">
      <c r="D737"/>
      <c r="E737"/>
      <c r="F737" s="201"/>
    </row>
    <row r="738" spans="4:6" ht="15.75" customHeight="1" x14ac:dyDescent="0.2">
      <c r="D738"/>
      <c r="E738"/>
      <c r="F738" s="201"/>
    </row>
    <row r="739" spans="4:6" ht="15.75" customHeight="1" x14ac:dyDescent="0.2">
      <c r="D739"/>
      <c r="E739"/>
      <c r="F739" s="201"/>
    </row>
    <row r="740" spans="4:6" ht="15.75" customHeight="1" x14ac:dyDescent="0.2">
      <c r="D740"/>
      <c r="E740"/>
      <c r="F740" s="201"/>
    </row>
    <row r="741" spans="4:6" ht="15.75" customHeight="1" x14ac:dyDescent="0.2">
      <c r="D741"/>
      <c r="E741"/>
      <c r="F741" s="201"/>
    </row>
    <row r="742" spans="4:6" ht="15.75" customHeight="1" x14ac:dyDescent="0.2">
      <c r="D742"/>
      <c r="E742"/>
      <c r="F742" s="201"/>
    </row>
    <row r="743" spans="4:6" ht="15.75" customHeight="1" x14ac:dyDescent="0.2">
      <c r="D743"/>
      <c r="E743"/>
      <c r="F743" s="201"/>
    </row>
    <row r="744" spans="4:6" ht="15.75" customHeight="1" x14ac:dyDescent="0.2">
      <c r="D744"/>
      <c r="E744"/>
      <c r="F744" s="201"/>
    </row>
    <row r="745" spans="4:6" ht="15.75" customHeight="1" x14ac:dyDescent="0.2">
      <c r="D745"/>
      <c r="E745"/>
      <c r="F745" s="201"/>
    </row>
    <row r="746" spans="4:6" ht="15.75" customHeight="1" x14ac:dyDescent="0.2">
      <c r="D746"/>
      <c r="E746"/>
      <c r="F746" s="201"/>
    </row>
    <row r="747" spans="4:6" ht="15.75" customHeight="1" x14ac:dyDescent="0.2">
      <c r="D747"/>
      <c r="E747"/>
      <c r="F747" s="201"/>
    </row>
    <row r="748" spans="4:6" ht="15.75" customHeight="1" x14ac:dyDescent="0.2">
      <c r="D748"/>
      <c r="E748"/>
      <c r="F748" s="201"/>
    </row>
    <row r="749" spans="4:6" ht="15.75" customHeight="1" x14ac:dyDescent="0.2">
      <c r="D749"/>
      <c r="E749"/>
      <c r="F749" s="201"/>
    </row>
    <row r="750" spans="4:6" ht="15.75" customHeight="1" x14ac:dyDescent="0.2">
      <c r="D750"/>
      <c r="E750"/>
      <c r="F750" s="201"/>
    </row>
    <row r="751" spans="4:6" ht="15.75" customHeight="1" x14ac:dyDescent="0.2">
      <c r="D751"/>
      <c r="E751"/>
      <c r="F751" s="201"/>
    </row>
    <row r="752" spans="4:6" ht="15.75" customHeight="1" x14ac:dyDescent="0.2">
      <c r="D752"/>
      <c r="E752"/>
      <c r="F752" s="201"/>
    </row>
    <row r="753" spans="4:6" ht="15.75" customHeight="1" x14ac:dyDescent="0.2">
      <c r="D753"/>
      <c r="E753"/>
      <c r="F753" s="201"/>
    </row>
    <row r="754" spans="4:6" ht="15.75" customHeight="1" x14ac:dyDescent="0.2">
      <c r="D754"/>
      <c r="E754"/>
      <c r="F754" s="201"/>
    </row>
    <row r="755" spans="4:6" ht="15.75" customHeight="1" x14ac:dyDescent="0.2">
      <c r="D755"/>
      <c r="E755"/>
      <c r="F755" s="201"/>
    </row>
    <row r="756" spans="4:6" ht="15.75" customHeight="1" x14ac:dyDescent="0.2">
      <c r="D756"/>
      <c r="E756"/>
      <c r="F756" s="201"/>
    </row>
    <row r="757" spans="4:6" ht="15.75" customHeight="1" x14ac:dyDescent="0.2">
      <c r="D757"/>
      <c r="E757"/>
      <c r="F757" s="201"/>
    </row>
    <row r="758" spans="4:6" ht="15.75" customHeight="1" x14ac:dyDescent="0.2">
      <c r="D758"/>
      <c r="E758"/>
      <c r="F758" s="201"/>
    </row>
    <row r="759" spans="4:6" ht="15.75" customHeight="1" x14ac:dyDescent="0.2">
      <c r="D759"/>
      <c r="E759"/>
      <c r="F759" s="201"/>
    </row>
    <row r="760" spans="4:6" ht="15.75" customHeight="1" x14ac:dyDescent="0.2">
      <c r="D760"/>
      <c r="E760"/>
      <c r="F760" s="201"/>
    </row>
    <row r="761" spans="4:6" ht="15.75" customHeight="1" x14ac:dyDescent="0.2">
      <c r="D761"/>
      <c r="E761"/>
      <c r="F761" s="201"/>
    </row>
    <row r="762" spans="4:6" ht="15.75" customHeight="1" x14ac:dyDescent="0.2">
      <c r="D762"/>
      <c r="E762"/>
      <c r="F762" s="201"/>
    </row>
    <row r="763" spans="4:6" ht="15.75" customHeight="1" x14ac:dyDescent="0.2">
      <c r="D763"/>
      <c r="E763"/>
      <c r="F763" s="201"/>
    </row>
    <row r="764" spans="4:6" ht="15.75" customHeight="1" x14ac:dyDescent="0.2">
      <c r="D764"/>
      <c r="E764"/>
      <c r="F764" s="201"/>
    </row>
    <row r="765" spans="4:6" ht="15.75" customHeight="1" x14ac:dyDescent="0.2">
      <c r="D765"/>
      <c r="E765"/>
      <c r="F765" s="201"/>
    </row>
    <row r="766" spans="4:6" ht="15.75" customHeight="1" x14ac:dyDescent="0.2">
      <c r="D766"/>
      <c r="E766"/>
      <c r="F766" s="201"/>
    </row>
    <row r="767" spans="4:6" ht="15.75" customHeight="1" x14ac:dyDescent="0.2">
      <c r="D767"/>
      <c r="E767"/>
      <c r="F767" s="201"/>
    </row>
    <row r="768" spans="4:6" ht="15.75" customHeight="1" x14ac:dyDescent="0.2">
      <c r="D768"/>
      <c r="E768"/>
      <c r="F768" s="201"/>
    </row>
    <row r="769" spans="4:6" ht="15.75" customHeight="1" x14ac:dyDescent="0.2">
      <c r="D769"/>
      <c r="E769"/>
      <c r="F769" s="201"/>
    </row>
    <row r="770" spans="4:6" ht="15.75" customHeight="1" x14ac:dyDescent="0.2">
      <c r="D770"/>
      <c r="E770"/>
      <c r="F770" s="201"/>
    </row>
    <row r="771" spans="4:6" ht="15.75" customHeight="1" x14ac:dyDescent="0.2">
      <c r="D771"/>
      <c r="E771"/>
      <c r="F771" s="201"/>
    </row>
    <row r="772" spans="4:6" ht="15.75" customHeight="1" x14ac:dyDescent="0.2">
      <c r="D772"/>
      <c r="E772"/>
      <c r="F772" s="201"/>
    </row>
    <row r="773" spans="4:6" ht="15.75" customHeight="1" x14ac:dyDescent="0.2">
      <c r="D773"/>
      <c r="E773"/>
      <c r="F773" s="201"/>
    </row>
    <row r="774" spans="4:6" ht="15.75" customHeight="1" x14ac:dyDescent="0.2">
      <c r="D774"/>
      <c r="E774"/>
      <c r="F774" s="201"/>
    </row>
    <row r="775" spans="4:6" ht="15.75" customHeight="1" x14ac:dyDescent="0.2">
      <c r="D775"/>
      <c r="E775"/>
      <c r="F775" s="201"/>
    </row>
    <row r="776" spans="4:6" ht="15.75" customHeight="1" x14ac:dyDescent="0.2">
      <c r="D776"/>
      <c r="E776"/>
      <c r="F776" s="201"/>
    </row>
    <row r="777" spans="4:6" ht="15.75" customHeight="1" x14ac:dyDescent="0.2">
      <c r="D777"/>
      <c r="E777"/>
      <c r="F777" s="201"/>
    </row>
    <row r="778" spans="4:6" ht="15.75" customHeight="1" x14ac:dyDescent="0.2">
      <c r="D778"/>
      <c r="E778"/>
      <c r="F778" s="201"/>
    </row>
    <row r="779" spans="4:6" ht="15.75" customHeight="1" x14ac:dyDescent="0.2">
      <c r="D779"/>
      <c r="E779"/>
      <c r="F779" s="201"/>
    </row>
    <row r="780" spans="4:6" ht="15.75" customHeight="1" x14ac:dyDescent="0.2">
      <c r="D780"/>
      <c r="E780"/>
      <c r="F780" s="201"/>
    </row>
    <row r="781" spans="4:6" ht="15.75" customHeight="1" x14ac:dyDescent="0.2">
      <c r="D781"/>
      <c r="E781"/>
      <c r="F781" s="201"/>
    </row>
    <row r="782" spans="4:6" ht="15.75" customHeight="1" x14ac:dyDescent="0.2">
      <c r="D782"/>
      <c r="E782"/>
      <c r="F782" s="201"/>
    </row>
    <row r="783" spans="4:6" ht="15.75" customHeight="1" x14ac:dyDescent="0.2">
      <c r="D783"/>
      <c r="E783"/>
      <c r="F783" s="201"/>
    </row>
    <row r="784" spans="4:6" ht="15.75" customHeight="1" x14ac:dyDescent="0.2">
      <c r="D784"/>
      <c r="E784"/>
      <c r="F784" s="201"/>
    </row>
    <row r="785" spans="4:6" ht="15.75" customHeight="1" x14ac:dyDescent="0.2">
      <c r="D785"/>
      <c r="E785"/>
      <c r="F785" s="201"/>
    </row>
    <row r="786" spans="4:6" ht="15.75" customHeight="1" x14ac:dyDescent="0.2">
      <c r="D786"/>
      <c r="E786"/>
      <c r="F786" s="201"/>
    </row>
    <row r="787" spans="4:6" ht="15.75" customHeight="1" x14ac:dyDescent="0.2">
      <c r="D787"/>
      <c r="E787"/>
      <c r="F787" s="201"/>
    </row>
    <row r="788" spans="4:6" ht="15.75" customHeight="1" x14ac:dyDescent="0.2">
      <c r="D788"/>
      <c r="E788"/>
      <c r="F788" s="201"/>
    </row>
    <row r="789" spans="4:6" ht="15.75" customHeight="1" x14ac:dyDescent="0.2">
      <c r="D789"/>
      <c r="E789"/>
      <c r="F789" s="201"/>
    </row>
    <row r="790" spans="4:6" ht="15.75" customHeight="1" x14ac:dyDescent="0.2">
      <c r="D790"/>
      <c r="E790"/>
      <c r="F790" s="201"/>
    </row>
    <row r="791" spans="4:6" ht="15.75" customHeight="1" x14ac:dyDescent="0.2">
      <c r="D791"/>
      <c r="E791"/>
      <c r="F791" s="201"/>
    </row>
    <row r="792" spans="4:6" ht="15.75" customHeight="1" x14ac:dyDescent="0.2">
      <c r="D792"/>
      <c r="E792"/>
      <c r="F792" s="201"/>
    </row>
    <row r="793" spans="4:6" ht="15.75" customHeight="1" x14ac:dyDescent="0.2">
      <c r="D793"/>
      <c r="E793"/>
      <c r="F793" s="201"/>
    </row>
    <row r="794" spans="4:6" ht="15.75" customHeight="1" x14ac:dyDescent="0.2">
      <c r="D794"/>
      <c r="E794"/>
      <c r="F794" s="201"/>
    </row>
    <row r="795" spans="4:6" ht="15.75" customHeight="1" x14ac:dyDescent="0.2">
      <c r="D795"/>
      <c r="E795"/>
      <c r="F795" s="201"/>
    </row>
    <row r="796" spans="4:6" ht="15.75" customHeight="1" x14ac:dyDescent="0.2">
      <c r="D796"/>
      <c r="E796"/>
      <c r="F796" s="201"/>
    </row>
    <row r="797" spans="4:6" ht="15.75" customHeight="1" x14ac:dyDescent="0.2">
      <c r="D797"/>
      <c r="E797"/>
      <c r="F797" s="201"/>
    </row>
    <row r="798" spans="4:6" ht="15.75" customHeight="1" x14ac:dyDescent="0.2">
      <c r="D798"/>
      <c r="E798"/>
      <c r="F798" s="201"/>
    </row>
    <row r="799" spans="4:6" ht="15.75" customHeight="1" x14ac:dyDescent="0.2">
      <c r="D799"/>
      <c r="E799"/>
      <c r="F799" s="201"/>
    </row>
    <row r="800" spans="4:6" ht="15.75" customHeight="1" x14ac:dyDescent="0.2">
      <c r="D800"/>
      <c r="E800"/>
      <c r="F800" s="201"/>
    </row>
    <row r="801" spans="4:6" ht="15.75" customHeight="1" x14ac:dyDescent="0.2">
      <c r="D801"/>
      <c r="E801"/>
      <c r="F801" s="201"/>
    </row>
    <row r="802" spans="4:6" ht="15.75" customHeight="1" x14ac:dyDescent="0.2">
      <c r="D802"/>
      <c r="E802"/>
      <c r="F802" s="201"/>
    </row>
    <row r="803" spans="4:6" ht="15.75" customHeight="1" x14ac:dyDescent="0.2">
      <c r="D803"/>
      <c r="E803"/>
      <c r="F803" s="201"/>
    </row>
    <row r="804" spans="4:6" ht="15.75" customHeight="1" x14ac:dyDescent="0.2">
      <c r="D804"/>
      <c r="E804"/>
      <c r="F804" s="201"/>
    </row>
    <row r="805" spans="4:6" ht="15.75" customHeight="1" x14ac:dyDescent="0.2">
      <c r="D805"/>
      <c r="E805"/>
      <c r="F805" s="201"/>
    </row>
    <row r="806" spans="4:6" ht="15.75" customHeight="1" x14ac:dyDescent="0.2">
      <c r="D806"/>
      <c r="E806"/>
      <c r="F806" s="201"/>
    </row>
    <row r="807" spans="4:6" ht="15.75" customHeight="1" x14ac:dyDescent="0.2">
      <c r="D807"/>
      <c r="E807"/>
      <c r="F807" s="201"/>
    </row>
    <row r="808" spans="4:6" ht="15.75" customHeight="1" x14ac:dyDescent="0.2">
      <c r="D808"/>
      <c r="E808"/>
      <c r="F808" s="201"/>
    </row>
    <row r="809" spans="4:6" ht="15.75" customHeight="1" x14ac:dyDescent="0.2">
      <c r="D809"/>
      <c r="E809"/>
      <c r="F809" s="201"/>
    </row>
    <row r="810" spans="4:6" ht="15.75" customHeight="1" x14ac:dyDescent="0.2">
      <c r="D810"/>
      <c r="E810"/>
      <c r="F810" s="201"/>
    </row>
    <row r="811" spans="4:6" ht="15.75" customHeight="1" x14ac:dyDescent="0.2">
      <c r="D811"/>
      <c r="E811"/>
      <c r="F811" s="201"/>
    </row>
    <row r="812" spans="4:6" ht="15.75" customHeight="1" x14ac:dyDescent="0.2">
      <c r="D812"/>
      <c r="E812"/>
      <c r="F812" s="201"/>
    </row>
    <row r="813" spans="4:6" ht="15.75" customHeight="1" x14ac:dyDescent="0.2">
      <c r="D813"/>
      <c r="E813"/>
      <c r="F813" s="201"/>
    </row>
    <row r="814" spans="4:6" ht="15.75" customHeight="1" x14ac:dyDescent="0.2">
      <c r="D814"/>
      <c r="E814"/>
      <c r="F814" s="201"/>
    </row>
    <row r="815" spans="4:6" ht="15.75" customHeight="1" x14ac:dyDescent="0.2">
      <c r="D815"/>
      <c r="E815"/>
      <c r="F815" s="201"/>
    </row>
    <row r="816" spans="4:6" ht="15.75" customHeight="1" x14ac:dyDescent="0.2">
      <c r="D816"/>
      <c r="E816"/>
      <c r="F816" s="201"/>
    </row>
    <row r="817" spans="4:6" ht="15.75" customHeight="1" x14ac:dyDescent="0.2">
      <c r="D817"/>
      <c r="E817"/>
      <c r="F817" s="201"/>
    </row>
    <row r="818" spans="4:6" ht="15.75" customHeight="1" x14ac:dyDescent="0.2">
      <c r="D818"/>
      <c r="E818"/>
      <c r="F818" s="201"/>
    </row>
    <row r="819" spans="4:6" ht="15.75" customHeight="1" x14ac:dyDescent="0.2">
      <c r="D819"/>
      <c r="E819"/>
      <c r="F819" s="201"/>
    </row>
    <row r="820" spans="4:6" ht="15.75" customHeight="1" x14ac:dyDescent="0.2">
      <c r="D820"/>
      <c r="E820"/>
      <c r="F820" s="201"/>
    </row>
    <row r="821" spans="4:6" ht="15.75" customHeight="1" x14ac:dyDescent="0.2">
      <c r="D821"/>
      <c r="E821"/>
      <c r="F821" s="201"/>
    </row>
    <row r="822" spans="4:6" ht="15.75" customHeight="1" x14ac:dyDescent="0.2">
      <c r="D822"/>
      <c r="E822"/>
      <c r="F822" s="201"/>
    </row>
    <row r="823" spans="4:6" ht="15.75" customHeight="1" x14ac:dyDescent="0.2">
      <c r="D823"/>
      <c r="E823"/>
      <c r="F823" s="201"/>
    </row>
    <row r="824" spans="4:6" ht="15.75" customHeight="1" x14ac:dyDescent="0.2">
      <c r="D824"/>
      <c r="E824"/>
      <c r="F824" s="201"/>
    </row>
    <row r="825" spans="4:6" ht="15.75" customHeight="1" x14ac:dyDescent="0.2">
      <c r="D825"/>
      <c r="E825"/>
      <c r="F825" s="201"/>
    </row>
    <row r="826" spans="4:6" ht="15.75" customHeight="1" x14ac:dyDescent="0.2">
      <c r="D826"/>
      <c r="E826"/>
      <c r="F826" s="201"/>
    </row>
    <row r="827" spans="4:6" ht="15.75" customHeight="1" x14ac:dyDescent="0.2">
      <c r="D827"/>
      <c r="E827"/>
      <c r="F827" s="201"/>
    </row>
    <row r="828" spans="4:6" ht="15.75" customHeight="1" x14ac:dyDescent="0.2">
      <c r="D828"/>
      <c r="E828"/>
      <c r="F828" s="201"/>
    </row>
    <row r="829" spans="4:6" ht="15.75" customHeight="1" x14ac:dyDescent="0.2">
      <c r="D829"/>
      <c r="E829"/>
      <c r="F829" s="201"/>
    </row>
    <row r="830" spans="4:6" ht="15.75" customHeight="1" x14ac:dyDescent="0.2">
      <c r="D830"/>
      <c r="E830"/>
      <c r="F830" s="201"/>
    </row>
    <row r="831" spans="4:6" ht="15.75" customHeight="1" x14ac:dyDescent="0.2">
      <c r="D831"/>
      <c r="E831"/>
      <c r="F831" s="201"/>
    </row>
    <row r="832" spans="4:6" ht="15.75" customHeight="1" x14ac:dyDescent="0.2">
      <c r="D832"/>
      <c r="E832"/>
      <c r="F832" s="201"/>
    </row>
    <row r="833" spans="4:6" ht="15.75" customHeight="1" x14ac:dyDescent="0.2">
      <c r="D833"/>
      <c r="E833"/>
      <c r="F833" s="201"/>
    </row>
    <row r="834" spans="4:6" ht="15.75" customHeight="1" x14ac:dyDescent="0.2">
      <c r="D834"/>
      <c r="E834"/>
      <c r="F834" s="201"/>
    </row>
    <row r="835" spans="4:6" ht="15.75" customHeight="1" x14ac:dyDescent="0.2">
      <c r="D835"/>
      <c r="E835"/>
      <c r="F835" s="201"/>
    </row>
    <row r="836" spans="4:6" ht="15.75" customHeight="1" x14ac:dyDescent="0.2">
      <c r="D836"/>
      <c r="E836"/>
      <c r="F836" s="201"/>
    </row>
    <row r="837" spans="4:6" ht="15.75" customHeight="1" x14ac:dyDescent="0.2">
      <c r="D837"/>
      <c r="E837"/>
      <c r="F837" s="201"/>
    </row>
    <row r="838" spans="4:6" ht="15.75" customHeight="1" x14ac:dyDescent="0.2">
      <c r="D838"/>
      <c r="E838"/>
      <c r="F838" s="201"/>
    </row>
    <row r="839" spans="4:6" ht="15.75" customHeight="1" x14ac:dyDescent="0.2">
      <c r="D839"/>
      <c r="E839"/>
      <c r="F839" s="201"/>
    </row>
    <row r="840" spans="4:6" ht="15.75" customHeight="1" x14ac:dyDescent="0.2">
      <c r="D840"/>
      <c r="E840"/>
      <c r="F840" s="201"/>
    </row>
    <row r="841" spans="4:6" ht="15.75" customHeight="1" x14ac:dyDescent="0.2">
      <c r="D841"/>
      <c r="E841"/>
      <c r="F841" s="201"/>
    </row>
    <row r="842" spans="4:6" ht="15.75" customHeight="1" x14ac:dyDescent="0.2">
      <c r="D842"/>
      <c r="E842"/>
      <c r="F842" s="201"/>
    </row>
    <row r="843" spans="4:6" ht="15.75" customHeight="1" x14ac:dyDescent="0.2">
      <c r="D843"/>
      <c r="E843"/>
      <c r="F843" s="201"/>
    </row>
    <row r="844" spans="4:6" ht="15.75" customHeight="1" x14ac:dyDescent="0.2">
      <c r="D844"/>
      <c r="E844"/>
      <c r="F844" s="201"/>
    </row>
    <row r="845" spans="4:6" ht="15.75" customHeight="1" x14ac:dyDescent="0.2">
      <c r="D845"/>
      <c r="E845"/>
      <c r="F845" s="201"/>
    </row>
    <row r="846" spans="4:6" ht="15.75" customHeight="1" x14ac:dyDescent="0.2">
      <c r="D846"/>
      <c r="E846"/>
      <c r="F846" s="201"/>
    </row>
    <row r="847" spans="4:6" ht="15.75" customHeight="1" x14ac:dyDescent="0.2">
      <c r="D847"/>
      <c r="E847"/>
      <c r="F847" s="201"/>
    </row>
    <row r="848" spans="4:6" ht="15.75" customHeight="1" x14ac:dyDescent="0.2">
      <c r="D848"/>
      <c r="E848"/>
      <c r="F848" s="201"/>
    </row>
    <row r="849" spans="4:6" ht="15.75" customHeight="1" x14ac:dyDescent="0.2">
      <c r="D849"/>
      <c r="E849"/>
      <c r="F849" s="201"/>
    </row>
    <row r="850" spans="4:6" ht="15.75" customHeight="1" x14ac:dyDescent="0.2">
      <c r="D850"/>
      <c r="E850"/>
      <c r="F850" s="201"/>
    </row>
    <row r="851" spans="4:6" ht="15.75" customHeight="1" x14ac:dyDescent="0.2">
      <c r="D851"/>
      <c r="E851"/>
      <c r="F851" s="201"/>
    </row>
    <row r="852" spans="4:6" ht="15.75" customHeight="1" x14ac:dyDescent="0.2">
      <c r="D852"/>
      <c r="E852"/>
      <c r="F852" s="201"/>
    </row>
    <row r="853" spans="4:6" ht="15.75" customHeight="1" x14ac:dyDescent="0.2">
      <c r="D853"/>
      <c r="E853"/>
      <c r="F853" s="201"/>
    </row>
    <row r="854" spans="4:6" ht="15.75" customHeight="1" x14ac:dyDescent="0.2">
      <c r="D854"/>
      <c r="E854"/>
      <c r="F854" s="201"/>
    </row>
    <row r="855" spans="4:6" ht="15.75" customHeight="1" x14ac:dyDescent="0.2">
      <c r="D855"/>
      <c r="E855"/>
      <c r="F855" s="201"/>
    </row>
    <row r="856" spans="4:6" ht="15.75" customHeight="1" x14ac:dyDescent="0.2">
      <c r="D856"/>
      <c r="E856"/>
      <c r="F856" s="201"/>
    </row>
    <row r="857" spans="4:6" ht="15.75" customHeight="1" x14ac:dyDescent="0.2">
      <c r="D857"/>
      <c r="E857"/>
      <c r="F857" s="201"/>
    </row>
    <row r="858" spans="4:6" ht="15.75" customHeight="1" x14ac:dyDescent="0.2">
      <c r="D858"/>
      <c r="E858"/>
      <c r="F858" s="201"/>
    </row>
    <row r="859" spans="4:6" ht="15.75" customHeight="1" x14ac:dyDescent="0.2">
      <c r="D859"/>
      <c r="E859"/>
      <c r="F859" s="201"/>
    </row>
    <row r="860" spans="4:6" ht="15.75" customHeight="1" x14ac:dyDescent="0.2">
      <c r="D860"/>
      <c r="E860"/>
      <c r="F860" s="201"/>
    </row>
    <row r="861" spans="4:6" ht="15.75" customHeight="1" x14ac:dyDescent="0.2">
      <c r="D861"/>
      <c r="E861"/>
      <c r="F861" s="201"/>
    </row>
    <row r="862" spans="4:6" ht="15.75" customHeight="1" x14ac:dyDescent="0.2">
      <c r="D862"/>
      <c r="E862"/>
      <c r="F862" s="201"/>
    </row>
    <row r="863" spans="4:6" ht="15.75" customHeight="1" x14ac:dyDescent="0.2">
      <c r="D863"/>
      <c r="E863"/>
      <c r="F863" s="201"/>
    </row>
    <row r="864" spans="4:6" ht="15.75" customHeight="1" x14ac:dyDescent="0.2">
      <c r="D864"/>
      <c r="E864"/>
      <c r="F864" s="201"/>
    </row>
    <row r="865" spans="4:6" ht="15.75" customHeight="1" x14ac:dyDescent="0.2">
      <c r="D865"/>
      <c r="E865"/>
      <c r="F865" s="201"/>
    </row>
    <row r="866" spans="4:6" ht="15.75" customHeight="1" x14ac:dyDescent="0.2">
      <c r="D866"/>
      <c r="E866"/>
      <c r="F866" s="201"/>
    </row>
    <row r="867" spans="4:6" ht="15.75" customHeight="1" x14ac:dyDescent="0.2">
      <c r="D867"/>
      <c r="E867"/>
      <c r="F867" s="201"/>
    </row>
    <row r="868" spans="4:6" ht="15.75" customHeight="1" x14ac:dyDescent="0.2">
      <c r="D868"/>
      <c r="E868"/>
      <c r="F868" s="201"/>
    </row>
    <row r="869" spans="4:6" ht="15.75" customHeight="1" x14ac:dyDescent="0.2">
      <c r="D869"/>
      <c r="E869"/>
      <c r="F869" s="201"/>
    </row>
    <row r="870" spans="4:6" ht="15.75" customHeight="1" x14ac:dyDescent="0.2">
      <c r="D870"/>
      <c r="E870"/>
      <c r="F870" s="201"/>
    </row>
    <row r="871" spans="4:6" ht="15.75" customHeight="1" x14ac:dyDescent="0.2">
      <c r="D871"/>
      <c r="E871"/>
      <c r="F871" s="201"/>
    </row>
    <row r="872" spans="4:6" ht="15.75" customHeight="1" x14ac:dyDescent="0.2">
      <c r="D872"/>
      <c r="E872"/>
      <c r="F872" s="201"/>
    </row>
    <row r="873" spans="4:6" ht="15.75" customHeight="1" x14ac:dyDescent="0.2">
      <c r="D873"/>
      <c r="E873"/>
      <c r="F873" s="201"/>
    </row>
    <row r="874" spans="4:6" ht="15.75" customHeight="1" x14ac:dyDescent="0.2">
      <c r="D874"/>
      <c r="E874"/>
      <c r="F874" s="201"/>
    </row>
    <row r="875" spans="4:6" ht="15.75" customHeight="1" x14ac:dyDescent="0.2">
      <c r="D875"/>
      <c r="E875"/>
      <c r="F875" s="201"/>
    </row>
    <row r="876" spans="4:6" ht="15.75" customHeight="1" x14ac:dyDescent="0.2">
      <c r="D876"/>
      <c r="E876"/>
      <c r="F876" s="201"/>
    </row>
    <row r="877" spans="4:6" ht="15.75" customHeight="1" x14ac:dyDescent="0.2">
      <c r="D877"/>
      <c r="E877"/>
      <c r="F877" s="201"/>
    </row>
    <row r="878" spans="4:6" ht="15.75" customHeight="1" x14ac:dyDescent="0.2">
      <c r="D878"/>
      <c r="E878"/>
      <c r="F878" s="201"/>
    </row>
    <row r="879" spans="4:6" ht="15.75" customHeight="1" x14ac:dyDescent="0.2">
      <c r="D879"/>
      <c r="E879"/>
      <c r="F879" s="201"/>
    </row>
    <row r="880" spans="4:6" ht="15.75" customHeight="1" x14ac:dyDescent="0.2">
      <c r="D880"/>
      <c r="E880"/>
      <c r="F880" s="201"/>
    </row>
    <row r="881" spans="4:6" ht="15.75" customHeight="1" x14ac:dyDescent="0.2">
      <c r="D881"/>
      <c r="E881"/>
      <c r="F881" s="201"/>
    </row>
    <row r="882" spans="4:6" ht="15.75" customHeight="1" x14ac:dyDescent="0.2">
      <c r="D882"/>
      <c r="E882"/>
      <c r="F882" s="201"/>
    </row>
    <row r="883" spans="4:6" ht="15.75" customHeight="1" x14ac:dyDescent="0.2">
      <c r="D883"/>
      <c r="E883"/>
      <c r="F883" s="201"/>
    </row>
    <row r="884" spans="4:6" ht="15.75" customHeight="1" x14ac:dyDescent="0.2">
      <c r="D884"/>
      <c r="E884"/>
      <c r="F884" s="201"/>
    </row>
    <row r="885" spans="4:6" ht="15.75" customHeight="1" x14ac:dyDescent="0.2">
      <c r="D885"/>
      <c r="E885"/>
      <c r="F885" s="201"/>
    </row>
    <row r="886" spans="4:6" ht="15.75" customHeight="1" x14ac:dyDescent="0.2">
      <c r="D886"/>
      <c r="E886"/>
      <c r="F886" s="201"/>
    </row>
    <row r="887" spans="4:6" ht="15.75" customHeight="1" x14ac:dyDescent="0.2">
      <c r="D887"/>
      <c r="E887"/>
      <c r="F887" s="201"/>
    </row>
    <row r="888" spans="4:6" ht="15.75" customHeight="1" x14ac:dyDescent="0.2">
      <c r="D888"/>
      <c r="E888"/>
      <c r="F888" s="201"/>
    </row>
    <row r="889" spans="4:6" ht="15.75" customHeight="1" x14ac:dyDescent="0.2">
      <c r="D889"/>
      <c r="E889"/>
      <c r="F889" s="201"/>
    </row>
    <row r="890" spans="4:6" ht="15.75" customHeight="1" x14ac:dyDescent="0.2">
      <c r="D890"/>
      <c r="E890"/>
      <c r="F890" s="201"/>
    </row>
    <row r="891" spans="4:6" ht="15.75" customHeight="1" x14ac:dyDescent="0.2">
      <c r="D891"/>
      <c r="E891"/>
      <c r="F891" s="201"/>
    </row>
    <row r="892" spans="4:6" ht="15.75" customHeight="1" x14ac:dyDescent="0.2">
      <c r="D892"/>
      <c r="E892"/>
      <c r="F892" s="201"/>
    </row>
    <row r="893" spans="4:6" ht="15.75" customHeight="1" x14ac:dyDescent="0.2">
      <c r="D893"/>
      <c r="E893"/>
      <c r="F893" s="201"/>
    </row>
    <row r="894" spans="4:6" ht="15.75" customHeight="1" x14ac:dyDescent="0.2">
      <c r="D894"/>
      <c r="E894"/>
      <c r="F894" s="201"/>
    </row>
    <row r="895" spans="4:6" ht="15.75" customHeight="1" x14ac:dyDescent="0.2">
      <c r="D895"/>
      <c r="E895"/>
      <c r="F895" s="201"/>
    </row>
    <row r="896" spans="4:6" ht="15.75" customHeight="1" x14ac:dyDescent="0.2">
      <c r="D896"/>
      <c r="E896"/>
      <c r="F896" s="201"/>
    </row>
    <row r="897" spans="4:6" ht="15.75" customHeight="1" x14ac:dyDescent="0.2">
      <c r="D897"/>
      <c r="E897"/>
      <c r="F897" s="201"/>
    </row>
    <row r="898" spans="4:6" ht="15.75" customHeight="1" x14ac:dyDescent="0.2">
      <c r="D898"/>
      <c r="E898"/>
      <c r="F898" s="201"/>
    </row>
    <row r="899" spans="4:6" ht="15.75" customHeight="1" x14ac:dyDescent="0.2">
      <c r="D899"/>
      <c r="E899"/>
      <c r="F899" s="201"/>
    </row>
    <row r="900" spans="4:6" ht="15.75" customHeight="1" x14ac:dyDescent="0.2">
      <c r="D900"/>
      <c r="E900"/>
      <c r="F900" s="201"/>
    </row>
    <row r="901" spans="4:6" ht="15.75" customHeight="1" x14ac:dyDescent="0.2">
      <c r="D901"/>
      <c r="E901"/>
      <c r="F901" s="201"/>
    </row>
    <row r="902" spans="4:6" ht="15.75" customHeight="1" x14ac:dyDescent="0.2">
      <c r="D902"/>
      <c r="E902"/>
      <c r="F902" s="201"/>
    </row>
    <row r="903" spans="4:6" ht="15.75" customHeight="1" x14ac:dyDescent="0.2">
      <c r="D903"/>
      <c r="E903"/>
      <c r="F903" s="201"/>
    </row>
    <row r="904" spans="4:6" ht="15.75" customHeight="1" x14ac:dyDescent="0.2">
      <c r="D904"/>
      <c r="E904"/>
      <c r="F904" s="201"/>
    </row>
    <row r="905" spans="4:6" ht="15.75" customHeight="1" x14ac:dyDescent="0.2">
      <c r="D905"/>
      <c r="E905"/>
      <c r="F905" s="201"/>
    </row>
    <row r="906" spans="4:6" ht="15.75" customHeight="1" x14ac:dyDescent="0.2">
      <c r="D906"/>
      <c r="E906"/>
      <c r="F906" s="201"/>
    </row>
    <row r="907" spans="4:6" ht="15.75" customHeight="1" x14ac:dyDescent="0.2">
      <c r="D907"/>
      <c r="E907"/>
      <c r="F907" s="201"/>
    </row>
    <row r="908" spans="4:6" ht="15.75" customHeight="1" x14ac:dyDescent="0.2">
      <c r="D908"/>
      <c r="E908"/>
      <c r="F908" s="201"/>
    </row>
    <row r="909" spans="4:6" ht="15.75" customHeight="1" x14ac:dyDescent="0.2">
      <c r="D909"/>
      <c r="E909"/>
      <c r="F909" s="201"/>
    </row>
    <row r="910" spans="4:6" ht="15.75" customHeight="1" x14ac:dyDescent="0.2">
      <c r="D910"/>
      <c r="E910"/>
      <c r="F910" s="201"/>
    </row>
    <row r="911" spans="4:6" ht="15.75" customHeight="1" x14ac:dyDescent="0.2">
      <c r="D911"/>
      <c r="E911"/>
      <c r="F911" s="201"/>
    </row>
    <row r="912" spans="4:6" ht="15.75" customHeight="1" x14ac:dyDescent="0.2">
      <c r="D912"/>
      <c r="E912"/>
      <c r="F912" s="201"/>
    </row>
    <row r="913" spans="4:6" ht="15.75" customHeight="1" x14ac:dyDescent="0.2">
      <c r="D913"/>
      <c r="E913"/>
      <c r="F913" s="201"/>
    </row>
    <row r="914" spans="4:6" ht="15.75" customHeight="1" x14ac:dyDescent="0.2">
      <c r="D914"/>
      <c r="E914"/>
      <c r="F914" s="201"/>
    </row>
    <row r="915" spans="4:6" ht="15.75" customHeight="1" x14ac:dyDescent="0.2">
      <c r="D915"/>
      <c r="E915"/>
      <c r="F915" s="201"/>
    </row>
    <row r="916" spans="4:6" ht="15.75" customHeight="1" x14ac:dyDescent="0.2">
      <c r="D916"/>
      <c r="E916"/>
      <c r="F916" s="201"/>
    </row>
    <row r="917" spans="4:6" ht="15.75" customHeight="1" x14ac:dyDescent="0.2">
      <c r="D917"/>
      <c r="E917"/>
      <c r="F917" s="201"/>
    </row>
    <row r="918" spans="4:6" ht="15.75" customHeight="1" x14ac:dyDescent="0.2">
      <c r="D918"/>
      <c r="E918"/>
      <c r="F918" s="201"/>
    </row>
    <row r="919" spans="4:6" ht="15.75" customHeight="1" x14ac:dyDescent="0.2">
      <c r="D919"/>
      <c r="E919"/>
      <c r="F919" s="201"/>
    </row>
    <row r="920" spans="4:6" ht="15.75" customHeight="1" x14ac:dyDescent="0.2">
      <c r="D920"/>
      <c r="E920"/>
      <c r="F920" s="201"/>
    </row>
    <row r="921" spans="4:6" ht="15.75" customHeight="1" x14ac:dyDescent="0.2">
      <c r="D921"/>
      <c r="E921"/>
      <c r="F921" s="201"/>
    </row>
    <row r="922" spans="4:6" ht="15.75" customHeight="1" x14ac:dyDescent="0.2">
      <c r="D922"/>
      <c r="E922"/>
      <c r="F922" s="201"/>
    </row>
    <row r="923" spans="4:6" ht="15.75" customHeight="1" x14ac:dyDescent="0.2">
      <c r="D923"/>
      <c r="E923"/>
      <c r="F923" s="201"/>
    </row>
    <row r="924" spans="4:6" ht="15.75" customHeight="1" x14ac:dyDescent="0.2">
      <c r="D924"/>
      <c r="E924"/>
      <c r="F924" s="201"/>
    </row>
    <row r="925" spans="4:6" ht="15.75" customHeight="1" x14ac:dyDescent="0.2">
      <c r="D925"/>
      <c r="E925"/>
      <c r="F925" s="201"/>
    </row>
    <row r="926" spans="4:6" ht="15.75" customHeight="1" x14ac:dyDescent="0.2">
      <c r="D926"/>
      <c r="E926"/>
      <c r="F926" s="201"/>
    </row>
    <row r="927" spans="4:6" ht="15.75" customHeight="1" x14ac:dyDescent="0.2">
      <c r="D927"/>
      <c r="E927"/>
      <c r="F927" s="201"/>
    </row>
    <row r="928" spans="4:6" ht="15.75" customHeight="1" x14ac:dyDescent="0.2">
      <c r="D928"/>
      <c r="E928"/>
      <c r="F928" s="201"/>
    </row>
    <row r="929" spans="4:6" ht="15.75" customHeight="1" x14ac:dyDescent="0.2">
      <c r="D929"/>
      <c r="E929"/>
      <c r="F929" s="201"/>
    </row>
    <row r="930" spans="4:6" ht="15.75" customHeight="1" x14ac:dyDescent="0.2">
      <c r="D930"/>
      <c r="E930"/>
      <c r="F930" s="201"/>
    </row>
    <row r="931" spans="4:6" ht="15.75" customHeight="1" x14ac:dyDescent="0.2">
      <c r="D931"/>
      <c r="E931"/>
      <c r="F931" s="201"/>
    </row>
    <row r="932" spans="4:6" ht="15.75" customHeight="1" x14ac:dyDescent="0.2">
      <c r="D932"/>
      <c r="E932"/>
      <c r="F932" s="201"/>
    </row>
    <row r="933" spans="4:6" ht="15.75" customHeight="1" x14ac:dyDescent="0.2">
      <c r="D933"/>
      <c r="E933"/>
      <c r="F933" s="201"/>
    </row>
    <row r="934" spans="4:6" ht="15.75" customHeight="1" x14ac:dyDescent="0.2">
      <c r="D934"/>
      <c r="E934"/>
      <c r="F934" s="201"/>
    </row>
    <row r="935" spans="4:6" ht="15.75" customHeight="1" x14ac:dyDescent="0.2">
      <c r="D935"/>
      <c r="E935"/>
      <c r="F935" s="201"/>
    </row>
    <row r="936" spans="4:6" ht="15.75" customHeight="1" x14ac:dyDescent="0.2">
      <c r="D936"/>
      <c r="E936"/>
      <c r="F936" s="201"/>
    </row>
    <row r="937" spans="4:6" ht="15.75" customHeight="1" x14ac:dyDescent="0.2">
      <c r="D937"/>
      <c r="E937"/>
      <c r="F937" s="201"/>
    </row>
    <row r="938" spans="4:6" ht="15.75" customHeight="1" x14ac:dyDescent="0.2">
      <c r="D938"/>
      <c r="E938"/>
      <c r="F938" s="201"/>
    </row>
    <row r="939" spans="4:6" ht="15.75" customHeight="1" x14ac:dyDescent="0.2">
      <c r="D939"/>
      <c r="E939"/>
      <c r="F939" s="201"/>
    </row>
    <row r="940" spans="4:6" ht="15.75" customHeight="1" x14ac:dyDescent="0.2">
      <c r="D940"/>
      <c r="E940"/>
      <c r="F940" s="201"/>
    </row>
    <row r="941" spans="4:6" ht="15.75" customHeight="1" x14ac:dyDescent="0.2">
      <c r="D941"/>
      <c r="E941"/>
      <c r="F941" s="201"/>
    </row>
    <row r="942" spans="4:6" ht="15.75" customHeight="1" x14ac:dyDescent="0.2">
      <c r="D942"/>
      <c r="E942"/>
      <c r="F942" s="201"/>
    </row>
    <row r="943" spans="4:6" ht="15.75" customHeight="1" x14ac:dyDescent="0.2">
      <c r="D943"/>
      <c r="E943"/>
      <c r="F943" s="201"/>
    </row>
    <row r="944" spans="4:6" ht="15.75" customHeight="1" x14ac:dyDescent="0.2">
      <c r="D944"/>
      <c r="E944"/>
      <c r="F944" s="201"/>
    </row>
    <row r="945" spans="4:6" ht="15.75" customHeight="1" x14ac:dyDescent="0.2">
      <c r="D945"/>
      <c r="E945"/>
      <c r="F945" s="201"/>
    </row>
    <row r="946" spans="4:6" ht="15.75" customHeight="1" x14ac:dyDescent="0.2">
      <c r="D946"/>
      <c r="E946"/>
      <c r="F946" s="201"/>
    </row>
    <row r="947" spans="4:6" ht="15.75" customHeight="1" x14ac:dyDescent="0.2">
      <c r="D947"/>
      <c r="E947"/>
      <c r="F947" s="201"/>
    </row>
    <row r="948" spans="4:6" ht="15.75" customHeight="1" x14ac:dyDescent="0.2">
      <c r="D948"/>
      <c r="E948"/>
      <c r="F948" s="201"/>
    </row>
    <row r="949" spans="4:6" ht="15.75" customHeight="1" x14ac:dyDescent="0.2">
      <c r="D949"/>
      <c r="E949"/>
      <c r="F949" s="201"/>
    </row>
    <row r="950" spans="4:6" ht="15.75" customHeight="1" x14ac:dyDescent="0.2">
      <c r="D950"/>
      <c r="E950"/>
      <c r="F950" s="201"/>
    </row>
    <row r="951" spans="4:6" ht="15.75" customHeight="1" x14ac:dyDescent="0.2">
      <c r="D951"/>
      <c r="E951"/>
      <c r="F951" s="201"/>
    </row>
    <row r="952" spans="4:6" ht="15.75" customHeight="1" x14ac:dyDescent="0.2">
      <c r="D952"/>
      <c r="E952"/>
      <c r="F952" s="201"/>
    </row>
    <row r="953" spans="4:6" ht="15.75" customHeight="1" x14ac:dyDescent="0.2">
      <c r="D953"/>
      <c r="E953"/>
      <c r="F953" s="201"/>
    </row>
    <row r="954" spans="4:6" ht="15.75" customHeight="1" x14ac:dyDescent="0.2">
      <c r="D954"/>
      <c r="E954"/>
      <c r="F954" s="201"/>
    </row>
    <row r="955" spans="4:6" ht="15.75" customHeight="1" x14ac:dyDescent="0.2">
      <c r="D955"/>
      <c r="E955"/>
      <c r="F955" s="201"/>
    </row>
    <row r="956" spans="4:6" ht="15.75" customHeight="1" x14ac:dyDescent="0.2">
      <c r="D956"/>
      <c r="E956"/>
      <c r="F956" s="201"/>
    </row>
    <row r="957" spans="4:6" ht="15.75" customHeight="1" x14ac:dyDescent="0.2">
      <c r="D957"/>
      <c r="E957"/>
      <c r="F957" s="201"/>
    </row>
    <row r="958" spans="4:6" ht="15.75" customHeight="1" x14ac:dyDescent="0.2">
      <c r="D958"/>
      <c r="E958"/>
      <c r="F958" s="201"/>
    </row>
    <row r="959" spans="4:6" ht="15.75" customHeight="1" x14ac:dyDescent="0.2">
      <c r="D959"/>
      <c r="E959"/>
      <c r="F959" s="201"/>
    </row>
    <row r="960" spans="4:6" ht="15.75" customHeight="1" x14ac:dyDescent="0.2">
      <c r="D960"/>
      <c r="E960"/>
      <c r="F960" s="201"/>
    </row>
    <row r="961" spans="4:6" ht="15.75" customHeight="1" x14ac:dyDescent="0.2">
      <c r="D961"/>
      <c r="E961"/>
      <c r="F961" s="201"/>
    </row>
    <row r="962" spans="4:6" ht="15.75" customHeight="1" x14ac:dyDescent="0.2">
      <c r="D962"/>
      <c r="E962"/>
      <c r="F962" s="201"/>
    </row>
    <row r="963" spans="4:6" ht="15.75" customHeight="1" x14ac:dyDescent="0.2">
      <c r="D963"/>
      <c r="E963"/>
      <c r="F963" s="201"/>
    </row>
    <row r="964" spans="4:6" ht="15.75" customHeight="1" x14ac:dyDescent="0.2">
      <c r="D964"/>
      <c r="E964"/>
      <c r="F964" s="201"/>
    </row>
    <row r="965" spans="4:6" ht="15.75" customHeight="1" x14ac:dyDescent="0.2">
      <c r="D965"/>
      <c r="E965"/>
      <c r="F965" s="201"/>
    </row>
    <row r="966" spans="4:6" ht="15.75" customHeight="1" x14ac:dyDescent="0.2">
      <c r="D966"/>
      <c r="E966"/>
      <c r="F966" s="201"/>
    </row>
    <row r="967" spans="4:6" ht="15.75" customHeight="1" x14ac:dyDescent="0.2">
      <c r="D967"/>
      <c r="E967"/>
      <c r="F967" s="201"/>
    </row>
    <row r="968" spans="4:6" ht="15.75" customHeight="1" x14ac:dyDescent="0.2">
      <c r="D968"/>
      <c r="E968"/>
      <c r="F968" s="201"/>
    </row>
    <row r="969" spans="4:6" ht="15.75" customHeight="1" x14ac:dyDescent="0.2">
      <c r="D969"/>
      <c r="E969"/>
      <c r="F969" s="201"/>
    </row>
    <row r="970" spans="4:6" ht="15.75" customHeight="1" x14ac:dyDescent="0.2">
      <c r="D970"/>
      <c r="E970"/>
      <c r="F970" s="201"/>
    </row>
    <row r="971" spans="4:6" ht="15.75" customHeight="1" x14ac:dyDescent="0.2">
      <c r="D971"/>
      <c r="E971"/>
      <c r="F971" s="201"/>
    </row>
    <row r="972" spans="4:6" ht="15.75" customHeight="1" x14ac:dyDescent="0.2">
      <c r="D972"/>
      <c r="E972"/>
      <c r="F972" s="201"/>
    </row>
    <row r="973" spans="4:6" ht="15.75" customHeight="1" x14ac:dyDescent="0.2">
      <c r="D973"/>
      <c r="E973"/>
      <c r="F973" s="201"/>
    </row>
    <row r="974" spans="4:6" ht="15.75" customHeight="1" x14ac:dyDescent="0.2">
      <c r="D974"/>
      <c r="E974"/>
      <c r="F974" s="201"/>
    </row>
    <row r="975" spans="4:6" ht="15.75" customHeight="1" x14ac:dyDescent="0.2">
      <c r="D975"/>
      <c r="E975"/>
      <c r="F975" s="201"/>
    </row>
    <row r="976" spans="4:6" ht="15.75" customHeight="1" x14ac:dyDescent="0.2">
      <c r="D976"/>
      <c r="E976"/>
      <c r="F976" s="201"/>
    </row>
    <row r="977" spans="4:6" ht="15.75" customHeight="1" x14ac:dyDescent="0.2">
      <c r="D977"/>
      <c r="E977"/>
      <c r="F977" s="201"/>
    </row>
    <row r="978" spans="4:6" ht="15.75" customHeight="1" x14ac:dyDescent="0.2">
      <c r="D978"/>
      <c r="E978"/>
      <c r="F978" s="201"/>
    </row>
    <row r="979" spans="4:6" ht="15.75" customHeight="1" x14ac:dyDescent="0.2">
      <c r="D979"/>
      <c r="E979"/>
      <c r="F979" s="201"/>
    </row>
    <row r="980" spans="4:6" ht="15.75" customHeight="1" x14ac:dyDescent="0.2">
      <c r="D980"/>
      <c r="E980"/>
      <c r="F980" s="201"/>
    </row>
    <row r="981" spans="4:6" ht="15.75" customHeight="1" x14ac:dyDescent="0.2">
      <c r="D981"/>
      <c r="E981"/>
      <c r="F981" s="201"/>
    </row>
    <row r="982" spans="4:6" ht="15.75" customHeight="1" x14ac:dyDescent="0.2">
      <c r="D982"/>
      <c r="E982"/>
      <c r="F982" s="201"/>
    </row>
    <row r="983" spans="4:6" ht="15.75" customHeight="1" x14ac:dyDescent="0.2">
      <c r="D983"/>
      <c r="E983"/>
      <c r="F983" s="201"/>
    </row>
    <row r="984" spans="4:6" ht="15.75" customHeight="1" x14ac:dyDescent="0.2">
      <c r="D984"/>
      <c r="E984"/>
      <c r="F984" s="201"/>
    </row>
    <row r="985" spans="4:6" ht="15.75" customHeight="1" x14ac:dyDescent="0.2">
      <c r="D985"/>
      <c r="E985"/>
      <c r="F985" s="201"/>
    </row>
    <row r="986" spans="4:6" ht="15.75" customHeight="1" x14ac:dyDescent="0.2">
      <c r="D986"/>
      <c r="E986"/>
      <c r="F986" s="201"/>
    </row>
    <row r="987" spans="4:6" ht="15.75" customHeight="1" x14ac:dyDescent="0.2">
      <c r="D987"/>
      <c r="E987"/>
      <c r="F987" s="201"/>
    </row>
    <row r="988" spans="4:6" ht="15.75" customHeight="1" x14ac:dyDescent="0.2">
      <c r="D988"/>
      <c r="E988"/>
      <c r="F988" s="201"/>
    </row>
    <row r="989" spans="4:6" ht="15.75" customHeight="1" x14ac:dyDescent="0.2">
      <c r="D989"/>
      <c r="E989"/>
      <c r="F989" s="201"/>
    </row>
    <row r="990" spans="4:6" ht="15.75" customHeight="1" x14ac:dyDescent="0.2">
      <c r="D990"/>
      <c r="E990"/>
      <c r="F990" s="201"/>
    </row>
    <row r="991" spans="4:6" ht="15.75" customHeight="1" x14ac:dyDescent="0.2">
      <c r="D991"/>
      <c r="E991"/>
      <c r="F991" s="201"/>
    </row>
    <row r="992" spans="4:6" ht="15.75" customHeight="1" x14ac:dyDescent="0.2">
      <c r="D992"/>
      <c r="E992"/>
      <c r="F992" s="201"/>
    </row>
    <row r="993" spans="4:6" ht="15.75" customHeight="1" x14ac:dyDescent="0.2">
      <c r="D993"/>
      <c r="E993"/>
      <c r="F993" s="201"/>
    </row>
    <row r="994" spans="4:6" ht="15.75" customHeight="1" x14ac:dyDescent="0.2">
      <c r="D994"/>
      <c r="E994"/>
      <c r="F994" s="201"/>
    </row>
    <row r="995" spans="4:6" ht="15.75" customHeight="1" x14ac:dyDescent="0.2">
      <c r="D995"/>
      <c r="E995"/>
      <c r="F995" s="201"/>
    </row>
    <row r="996" spans="4:6" ht="15.75" customHeight="1" x14ac:dyDescent="0.2">
      <c r="D996"/>
      <c r="E996"/>
      <c r="F996" s="201"/>
    </row>
    <row r="997" spans="4:6" ht="15.75" customHeight="1" x14ac:dyDescent="0.2">
      <c r="D997"/>
      <c r="E997"/>
      <c r="F997" s="201"/>
    </row>
    <row r="998" spans="4:6" ht="15.75" customHeight="1" x14ac:dyDescent="0.2">
      <c r="D998"/>
      <c r="E998"/>
      <c r="F998" s="201"/>
    </row>
    <row r="999" spans="4:6" ht="15.75" customHeight="1" x14ac:dyDescent="0.2">
      <c r="D999"/>
      <c r="E999"/>
      <c r="F999" s="201"/>
    </row>
    <row r="1000" spans="4:6" ht="15.75" customHeight="1" x14ac:dyDescent="0.2">
      <c r="D1000"/>
      <c r="E1000"/>
      <c r="F1000" s="201"/>
    </row>
    <row r="1001" spans="4:6" ht="15.75" customHeight="1" x14ac:dyDescent="0.2">
      <c r="D1001"/>
      <c r="E1001"/>
      <c r="F1001" s="201"/>
    </row>
    <row r="1002" spans="4:6" ht="15.75" customHeight="1" x14ac:dyDescent="0.2">
      <c r="D1002"/>
      <c r="E1002"/>
      <c r="F1002" s="201"/>
    </row>
    <row r="1003" spans="4:6" ht="15.75" customHeight="1" x14ac:dyDescent="0.2">
      <c r="D1003"/>
      <c r="E1003"/>
      <c r="F1003" s="201"/>
    </row>
    <row r="1004" spans="4:6" ht="15.75" customHeight="1" x14ac:dyDescent="0.2">
      <c r="D1004"/>
      <c r="E1004"/>
      <c r="F1004" s="201"/>
    </row>
    <row r="1005" spans="4:6" ht="15.75" customHeight="1" x14ac:dyDescent="0.2">
      <c r="D1005"/>
      <c r="E1005"/>
      <c r="F1005" s="201"/>
    </row>
    <row r="1006" spans="4:6" ht="15.75" customHeight="1" x14ac:dyDescent="0.2">
      <c r="D1006"/>
      <c r="E1006"/>
      <c r="F1006" s="201"/>
    </row>
    <row r="1007" spans="4:6" ht="15.75" customHeight="1" x14ac:dyDescent="0.2">
      <c r="D1007"/>
      <c r="E1007"/>
      <c r="F1007" s="201"/>
    </row>
    <row r="1008" spans="4:6" ht="15.75" customHeight="1" x14ac:dyDescent="0.2">
      <c r="D1008"/>
      <c r="E1008"/>
      <c r="F1008" s="201"/>
    </row>
    <row r="1009" spans="4:6" ht="15.75" customHeight="1" x14ac:dyDescent="0.2">
      <c r="D1009"/>
      <c r="E1009"/>
      <c r="F1009" s="201"/>
    </row>
    <row r="1010" spans="4:6" ht="15.75" customHeight="1" x14ac:dyDescent="0.2">
      <c r="D1010"/>
      <c r="E1010"/>
      <c r="F1010" s="201"/>
    </row>
    <row r="1011" spans="4:6" ht="15.75" customHeight="1" x14ac:dyDescent="0.2">
      <c r="D1011"/>
      <c r="E1011"/>
      <c r="F1011" s="201"/>
    </row>
    <row r="1012" spans="4:6" ht="15.75" customHeight="1" x14ac:dyDescent="0.2">
      <c r="D1012"/>
      <c r="E1012"/>
      <c r="F1012" s="201"/>
    </row>
    <row r="1013" spans="4:6" ht="15.75" customHeight="1" x14ac:dyDescent="0.2">
      <c r="D1013"/>
      <c r="E1013"/>
      <c r="F1013" s="201"/>
    </row>
    <row r="1014" spans="4:6" ht="15.75" customHeight="1" x14ac:dyDescent="0.2">
      <c r="D1014"/>
      <c r="E1014"/>
      <c r="F1014" s="201"/>
    </row>
    <row r="1015" spans="4:6" ht="15.75" customHeight="1" x14ac:dyDescent="0.2">
      <c r="D1015"/>
      <c r="E1015"/>
      <c r="F1015" s="201"/>
    </row>
    <row r="1016" spans="4:6" ht="15.75" customHeight="1" x14ac:dyDescent="0.2">
      <c r="D1016"/>
      <c r="E1016"/>
      <c r="F1016" s="201"/>
    </row>
    <row r="1017" spans="4:6" ht="15.75" customHeight="1" x14ac:dyDescent="0.2">
      <c r="D1017"/>
      <c r="E1017"/>
      <c r="F1017" s="201"/>
    </row>
    <row r="1018" spans="4:6" ht="15.75" customHeight="1" x14ac:dyDescent="0.2">
      <c r="D1018"/>
      <c r="E1018"/>
      <c r="F1018" s="201"/>
    </row>
    <row r="1019" spans="4:6" ht="15.75" customHeight="1" x14ac:dyDescent="0.2">
      <c r="D1019"/>
      <c r="E1019"/>
      <c r="F1019" s="201"/>
    </row>
    <row r="1020" spans="4:6" ht="15.75" customHeight="1" x14ac:dyDescent="0.2">
      <c r="D1020"/>
      <c r="E1020"/>
      <c r="F1020" s="201"/>
    </row>
    <row r="1021" spans="4:6" ht="15.75" customHeight="1" x14ac:dyDescent="0.2">
      <c r="D1021"/>
      <c r="E1021"/>
      <c r="F1021" s="201"/>
    </row>
    <row r="1022" spans="4:6" ht="15.75" customHeight="1" x14ac:dyDescent="0.2">
      <c r="D1022"/>
      <c r="E1022"/>
      <c r="F1022" s="201"/>
    </row>
    <row r="1023" spans="4:6" ht="15.75" customHeight="1" x14ac:dyDescent="0.2">
      <c r="D1023"/>
      <c r="E1023"/>
      <c r="F1023" s="201"/>
    </row>
    <row r="1024" spans="4:6" ht="15.75" customHeight="1" x14ac:dyDescent="0.2">
      <c r="D1024"/>
      <c r="E1024"/>
      <c r="F1024" s="201"/>
    </row>
    <row r="1025" spans="4:6" ht="15.75" customHeight="1" x14ac:dyDescent="0.2">
      <c r="D1025"/>
      <c r="E1025"/>
      <c r="F1025" s="201"/>
    </row>
    <row r="1026" spans="4:6" ht="15.75" customHeight="1" x14ac:dyDescent="0.2">
      <c r="D1026"/>
      <c r="E1026"/>
      <c r="F1026" s="201"/>
    </row>
    <row r="1027" spans="4:6" ht="15.75" customHeight="1" x14ac:dyDescent="0.2">
      <c r="D1027"/>
      <c r="E1027"/>
      <c r="F1027" s="201"/>
    </row>
    <row r="1028" spans="4:6" ht="15.75" customHeight="1" x14ac:dyDescent="0.2">
      <c r="D1028"/>
      <c r="E1028"/>
      <c r="F1028" s="201"/>
    </row>
    <row r="1029" spans="4:6" ht="15.75" customHeight="1" x14ac:dyDescent="0.2">
      <c r="D1029"/>
      <c r="E1029"/>
      <c r="F1029" s="201"/>
    </row>
    <row r="1030" spans="4:6" ht="15.75" customHeight="1" x14ac:dyDescent="0.2">
      <c r="D1030"/>
      <c r="E1030"/>
      <c r="F1030" s="201"/>
    </row>
    <row r="1031" spans="4:6" ht="15.75" customHeight="1" x14ac:dyDescent="0.2">
      <c r="D1031"/>
      <c r="E1031"/>
      <c r="F1031" s="201"/>
    </row>
    <row r="1032" spans="4:6" ht="15.75" customHeight="1" x14ac:dyDescent="0.2">
      <c r="D1032"/>
      <c r="E1032"/>
      <c r="F1032" s="201"/>
    </row>
    <row r="1033" spans="4:6" ht="15.75" customHeight="1" x14ac:dyDescent="0.2">
      <c r="D1033"/>
      <c r="E1033"/>
      <c r="F1033" s="201"/>
    </row>
    <row r="1034" spans="4:6" ht="15.75" customHeight="1" x14ac:dyDescent="0.2">
      <c r="D1034"/>
      <c r="E1034"/>
      <c r="F1034" s="201"/>
    </row>
    <row r="1035" spans="4:6" ht="15.75" customHeight="1" x14ac:dyDescent="0.2">
      <c r="D1035"/>
      <c r="E1035"/>
      <c r="F1035" s="201"/>
    </row>
    <row r="1036" spans="4:6" ht="15.75" customHeight="1" x14ac:dyDescent="0.2">
      <c r="D1036"/>
      <c r="E1036"/>
      <c r="F1036" s="201"/>
    </row>
    <row r="1037" spans="4:6" ht="15.75" customHeight="1" x14ac:dyDescent="0.2">
      <c r="D1037"/>
      <c r="E1037"/>
      <c r="F1037" s="201"/>
    </row>
    <row r="1038" spans="4:6" ht="15.75" customHeight="1" x14ac:dyDescent="0.2">
      <c r="D1038"/>
      <c r="E1038"/>
      <c r="F1038" s="201"/>
    </row>
    <row r="1039" spans="4:6" ht="15.75" customHeight="1" x14ac:dyDescent="0.2">
      <c r="D1039"/>
      <c r="E1039"/>
      <c r="F1039" s="201"/>
    </row>
    <row r="1040" spans="4:6" ht="15.75" customHeight="1" x14ac:dyDescent="0.2">
      <c r="D1040"/>
      <c r="E1040"/>
      <c r="F1040" s="201"/>
    </row>
    <row r="1041" spans="4:6" ht="15.75" customHeight="1" x14ac:dyDescent="0.2">
      <c r="D1041"/>
      <c r="E1041"/>
      <c r="F1041" s="201"/>
    </row>
    <row r="1042" spans="4:6" ht="15.75" customHeight="1" x14ac:dyDescent="0.2">
      <c r="D1042"/>
      <c r="E1042"/>
      <c r="F1042" s="201"/>
    </row>
    <row r="1043" spans="4:6" ht="15.75" customHeight="1" x14ac:dyDescent="0.2">
      <c r="D1043"/>
      <c r="E1043"/>
      <c r="F1043" s="201"/>
    </row>
    <row r="1044" spans="4:6" ht="15.75" customHeight="1" x14ac:dyDescent="0.2">
      <c r="D1044"/>
      <c r="E1044"/>
      <c r="F1044" s="201"/>
    </row>
    <row r="1045" spans="4:6" ht="15.75" customHeight="1" x14ac:dyDescent="0.2">
      <c r="D1045"/>
      <c r="E1045"/>
      <c r="F1045" s="201"/>
    </row>
    <row r="1046" spans="4:6" ht="15.75" customHeight="1" x14ac:dyDescent="0.2">
      <c r="D1046"/>
      <c r="E1046"/>
      <c r="F1046" s="201"/>
    </row>
    <row r="1047" spans="4:6" ht="15.75" customHeight="1" x14ac:dyDescent="0.2">
      <c r="D1047"/>
      <c r="E1047"/>
      <c r="F1047" s="201"/>
    </row>
    <row r="1048" spans="4:6" ht="15.75" customHeight="1" x14ac:dyDescent="0.2">
      <c r="D1048"/>
      <c r="E1048"/>
      <c r="F1048" s="201"/>
    </row>
    <row r="1049" spans="4:6" ht="15.75" customHeight="1" x14ac:dyDescent="0.2">
      <c r="D1049"/>
      <c r="E1049"/>
      <c r="F1049" s="201"/>
    </row>
    <row r="1050" spans="4:6" ht="15.75" customHeight="1" x14ac:dyDescent="0.2">
      <c r="D1050"/>
      <c r="E1050"/>
      <c r="F1050" s="201"/>
    </row>
    <row r="1051" spans="4:6" ht="15.75" customHeight="1" x14ac:dyDescent="0.2">
      <c r="D1051"/>
      <c r="E1051"/>
      <c r="F1051" s="201"/>
    </row>
    <row r="1052" spans="4:6" ht="15.75" customHeight="1" x14ac:dyDescent="0.2">
      <c r="D1052"/>
      <c r="E1052"/>
      <c r="F1052" s="201"/>
    </row>
    <row r="1053" spans="4:6" ht="15.75" customHeight="1" x14ac:dyDescent="0.2">
      <c r="D1053"/>
      <c r="E1053"/>
      <c r="F1053" s="201"/>
    </row>
  </sheetData>
  <autoFilter ref="A4:AC50" xr:uid="{35A718C5-9F17-490F-81B1-09CA5C781AEB}"/>
  <mergeCells count="6">
    <mergeCell ref="A131:B131"/>
    <mergeCell ref="A1:U1"/>
    <mergeCell ref="G2:U2"/>
    <mergeCell ref="A52:B52"/>
    <mergeCell ref="A97:B97"/>
    <mergeCell ref="A128:B128"/>
  </mergeCells>
  <pageMargins left="0.7" right="0.7" top="0.75" bottom="0.75" header="0" footer="0"/>
  <pageSetup paperSize="3" scale="63" fitToHeight="0" orientation="landscape" r:id="rId1"/>
  <headerFooter>
    <oddHeader xml:space="preserve">&amp;C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875E-1349-4F8C-B5C3-3F79CB61FFE4}">
  <sheetPr>
    <pageSetUpPr fitToPage="1"/>
  </sheetPr>
  <dimension ref="A1:F175"/>
  <sheetViews>
    <sheetView tabSelected="1" zoomScaleNormal="100" workbookViewId="0">
      <selection activeCell="C15" sqref="C15"/>
    </sheetView>
  </sheetViews>
  <sheetFormatPr defaultColWidth="8.125" defaultRowHeight="15" x14ac:dyDescent="0.25"/>
  <cols>
    <col min="1" max="1" width="38.25" style="377" customWidth="1"/>
    <col min="2" max="2" width="35.875" style="377" customWidth="1"/>
    <col min="3" max="3" width="35" style="377" customWidth="1"/>
    <col min="4" max="4" width="30.125" style="466" customWidth="1"/>
    <col min="5" max="5" width="15.5" style="376" bestFit="1" customWidth="1"/>
    <col min="6" max="6" width="21.375" style="376" bestFit="1" customWidth="1"/>
    <col min="7" max="16384" width="8.125" style="377"/>
  </cols>
  <sheetData>
    <row r="1" spans="1:6" s="375" customFormat="1" ht="41.1" customHeight="1" x14ac:dyDescent="0.2">
      <c r="A1" s="494" t="s">
        <v>204</v>
      </c>
      <c r="B1" s="495"/>
      <c r="C1" s="495"/>
      <c r="D1" s="496"/>
      <c r="E1" s="376"/>
      <c r="F1" s="376"/>
    </row>
    <row r="2" spans="1:6" s="375" customFormat="1" ht="25.5" customHeight="1" thickBot="1" x14ac:dyDescent="0.25">
      <c r="A2" s="497" t="s">
        <v>205</v>
      </c>
      <c r="B2" s="498"/>
      <c r="C2" s="498"/>
      <c r="D2" s="499"/>
      <c r="E2" s="376"/>
      <c r="F2" s="376"/>
    </row>
    <row r="3" spans="1:6" ht="25.5" customHeight="1" thickBot="1" x14ac:dyDescent="0.3">
      <c r="A3" s="491" t="s">
        <v>268</v>
      </c>
      <c r="B3" s="492"/>
      <c r="C3" s="492"/>
      <c r="D3" s="493"/>
    </row>
    <row r="4" spans="1:6" s="378" customFormat="1" ht="53.25" customHeight="1" thickBot="1" x14ac:dyDescent="0.35">
      <c r="A4" s="500" t="s">
        <v>267</v>
      </c>
      <c r="B4" s="501"/>
      <c r="C4" s="501" t="s">
        <v>206</v>
      </c>
      <c r="D4" s="502"/>
      <c r="E4" s="379"/>
      <c r="F4" s="379"/>
    </row>
    <row r="5" spans="1:6" ht="15.75" thickBot="1" x14ac:dyDescent="0.3">
      <c r="A5" s="503" t="s">
        <v>266</v>
      </c>
      <c r="B5" s="504"/>
      <c r="C5" s="504"/>
      <c r="D5" s="505"/>
    </row>
    <row r="6" spans="1:6" ht="15.75" thickBot="1" x14ac:dyDescent="0.3">
      <c r="A6" s="491" t="s">
        <v>207</v>
      </c>
      <c r="B6" s="492"/>
      <c r="C6" s="492"/>
      <c r="D6" s="493"/>
    </row>
    <row r="7" spans="1:6" ht="18" x14ac:dyDescent="0.25">
      <c r="A7" s="380"/>
      <c r="B7" s="381"/>
      <c r="C7" s="381"/>
      <c r="D7" s="430"/>
    </row>
    <row r="8" spans="1:6" ht="18" x14ac:dyDescent="0.25">
      <c r="A8" s="483" t="s">
        <v>208</v>
      </c>
      <c r="B8" s="484"/>
      <c r="C8" s="484"/>
      <c r="D8" s="485"/>
    </row>
    <row r="9" spans="1:6" ht="18" x14ac:dyDescent="0.25">
      <c r="A9" s="382"/>
      <c r="B9" s="383" t="s">
        <v>251</v>
      </c>
      <c r="C9" s="383"/>
      <c r="D9" s="431">
        <f>ROUNDDOWN(159202723*(0.2219+0.2301),0)-D10</f>
        <v>72321236</v>
      </c>
    </row>
    <row r="10" spans="1:6" ht="18" x14ac:dyDescent="0.25">
      <c r="A10" s="382"/>
      <c r="B10" s="383" t="s">
        <v>252</v>
      </c>
      <c r="C10" s="383"/>
      <c r="D10" s="432">
        <f>-ROUND(967134*(0.2219+0.2301)*0.8272,0)</f>
        <v>-361606</v>
      </c>
    </row>
    <row r="11" spans="1:6" ht="18" x14ac:dyDescent="0.25">
      <c r="A11" s="382"/>
      <c r="B11" s="383" t="s">
        <v>209</v>
      </c>
      <c r="C11" s="383"/>
      <c r="D11" s="433"/>
    </row>
    <row r="12" spans="1:6" ht="18" x14ac:dyDescent="0.25">
      <c r="A12" s="382"/>
      <c r="B12" s="383" t="s">
        <v>210</v>
      </c>
      <c r="C12" s="467"/>
      <c r="D12" s="431">
        <f>SUM(D9:D11)</f>
        <v>71959630</v>
      </c>
    </row>
    <row r="13" spans="1:6" ht="18" x14ac:dyDescent="0.25">
      <c r="A13" s="382"/>
      <c r="B13" s="383"/>
      <c r="C13" s="383"/>
      <c r="D13" s="434"/>
    </row>
    <row r="14" spans="1:6" ht="18" x14ac:dyDescent="0.25">
      <c r="A14" s="483" t="s">
        <v>211</v>
      </c>
      <c r="B14" s="484"/>
      <c r="C14" s="484"/>
      <c r="D14" s="485"/>
    </row>
    <row r="15" spans="1:6" ht="18" x14ac:dyDescent="0.25">
      <c r="A15" s="382"/>
      <c r="B15" s="383" t="s">
        <v>251</v>
      </c>
      <c r="C15" s="384"/>
      <c r="D15" s="434">
        <f>ROUND(33257048*(0.2219+0.2301),0)-D16</f>
        <v>15107725</v>
      </c>
    </row>
    <row r="16" spans="1:6" ht="18" x14ac:dyDescent="0.25">
      <c r="A16" s="382"/>
      <c r="B16" s="383" t="s">
        <v>253</v>
      </c>
      <c r="C16" s="383"/>
      <c r="D16" s="435">
        <f>-ROUND(967135*(0.2219+0.2301)*0.1728,0)</f>
        <v>-75539</v>
      </c>
    </row>
    <row r="17" spans="1:5" ht="18" x14ac:dyDescent="0.25">
      <c r="A17" s="382"/>
      <c r="B17" s="383" t="s">
        <v>210</v>
      </c>
      <c r="C17" s="383"/>
      <c r="D17" s="434">
        <f>SUM(D15:D16)</f>
        <v>15032186</v>
      </c>
    </row>
    <row r="18" spans="1:5" ht="18" x14ac:dyDescent="0.25">
      <c r="A18" s="382"/>
      <c r="B18" s="383"/>
      <c r="C18" s="383"/>
      <c r="D18" s="434"/>
    </row>
    <row r="19" spans="1:5" ht="18" x14ac:dyDescent="0.25">
      <c r="A19" s="385" t="s">
        <v>212</v>
      </c>
      <c r="B19" s="386"/>
      <c r="C19" s="386"/>
      <c r="D19" s="434"/>
    </row>
    <row r="20" spans="1:5" ht="18" x14ac:dyDescent="0.25">
      <c r="A20" s="387"/>
      <c r="B20" s="386" t="s">
        <v>251</v>
      </c>
      <c r="C20" s="386"/>
      <c r="D20" s="435">
        <f>ROUND(13782778*(0.2219+0.2301),0)</f>
        <v>6229816</v>
      </c>
    </row>
    <row r="21" spans="1:5" ht="18" x14ac:dyDescent="0.25">
      <c r="A21" s="387"/>
      <c r="B21" s="386" t="s">
        <v>210</v>
      </c>
      <c r="C21" s="386"/>
      <c r="D21" s="434">
        <f>D20</f>
        <v>6229816</v>
      </c>
    </row>
    <row r="22" spans="1:5" ht="18" x14ac:dyDescent="0.25">
      <c r="A22" s="388"/>
      <c r="B22" s="386"/>
      <c r="C22" s="386"/>
      <c r="D22" s="434"/>
    </row>
    <row r="23" spans="1:5" ht="18" x14ac:dyDescent="0.25">
      <c r="A23" s="389" t="s">
        <v>213</v>
      </c>
      <c r="B23" s="386"/>
      <c r="C23" s="386"/>
      <c r="D23" s="436"/>
    </row>
    <row r="24" spans="1:5" ht="18" x14ac:dyDescent="0.25">
      <c r="A24" s="388"/>
      <c r="B24" s="386" t="s">
        <v>251</v>
      </c>
      <c r="C24" s="386"/>
      <c r="D24" s="434">
        <f>ROUND(6712987840*(0.2219+0.2301),0)</f>
        <v>3034270504</v>
      </c>
    </row>
    <row r="25" spans="1:5" ht="18" x14ac:dyDescent="0.25">
      <c r="A25" s="388"/>
      <c r="B25" s="479" t="s">
        <v>253</v>
      </c>
      <c r="C25" s="486"/>
      <c r="D25" s="434">
        <f>-ROUND($D$24*0.0075,0)</f>
        <v>-22757029</v>
      </c>
    </row>
    <row r="26" spans="1:5" ht="18" x14ac:dyDescent="0.25">
      <c r="A26" s="388"/>
      <c r="B26" s="479" t="s">
        <v>254</v>
      </c>
      <c r="C26" s="486"/>
      <c r="D26" s="434">
        <f>-ROUND($D$24*0.0075,0)</f>
        <v>-22757029</v>
      </c>
    </row>
    <row r="27" spans="1:5" ht="18" x14ac:dyDescent="0.25">
      <c r="A27" s="388"/>
      <c r="B27" s="386" t="s">
        <v>255</v>
      </c>
      <c r="C27" s="390"/>
      <c r="D27" s="434">
        <f>-30000000</f>
        <v>-30000000</v>
      </c>
    </row>
    <row r="28" spans="1:5" ht="18" x14ac:dyDescent="0.25">
      <c r="A28" s="388"/>
      <c r="B28" s="386" t="s">
        <v>214</v>
      </c>
      <c r="C28" s="386"/>
      <c r="D28" s="434">
        <f>ROUND(364850518*(0.2219+0.2301),0)</f>
        <v>164912434</v>
      </c>
    </row>
    <row r="29" spans="1:5" ht="18" x14ac:dyDescent="0.25">
      <c r="A29" s="388"/>
      <c r="B29" s="386" t="s">
        <v>215</v>
      </c>
      <c r="C29" s="386"/>
      <c r="D29" s="434">
        <f>ROUND(411427180*(0.2219+0.2301)*0.717023,0)</f>
        <v>133341243</v>
      </c>
      <c r="E29" s="425"/>
    </row>
    <row r="30" spans="1:5" ht="18" x14ac:dyDescent="0.25">
      <c r="A30" s="388"/>
      <c r="B30" s="386" t="s">
        <v>209</v>
      </c>
      <c r="C30" s="386"/>
      <c r="D30" s="435"/>
    </row>
    <row r="31" spans="1:5" ht="18" x14ac:dyDescent="0.25">
      <c r="A31" s="388"/>
      <c r="B31" s="386" t="s">
        <v>210</v>
      </c>
      <c r="C31" s="386"/>
      <c r="D31" s="434">
        <f>SUM(D24:D30)</f>
        <v>3257010123</v>
      </c>
    </row>
    <row r="32" spans="1:5" ht="18" x14ac:dyDescent="0.25">
      <c r="A32" s="388"/>
      <c r="B32" s="386"/>
      <c r="C32" s="386"/>
      <c r="D32" s="434"/>
    </row>
    <row r="33" spans="1:4" ht="18" x14ac:dyDescent="0.25">
      <c r="A33" s="389" t="s">
        <v>216</v>
      </c>
      <c r="B33" s="386"/>
      <c r="C33" s="386"/>
      <c r="D33" s="434"/>
    </row>
    <row r="34" spans="1:4" ht="18" x14ac:dyDescent="0.25">
      <c r="A34" s="388"/>
      <c r="B34" s="386" t="s">
        <v>256</v>
      </c>
      <c r="C34" s="386"/>
      <c r="D34" s="434">
        <f>30000000</f>
        <v>30000000</v>
      </c>
    </row>
    <row r="35" spans="1:4" ht="18" x14ac:dyDescent="0.25">
      <c r="A35" s="388"/>
      <c r="B35" s="386" t="s">
        <v>257</v>
      </c>
      <c r="C35" s="386"/>
      <c r="D35" s="435"/>
    </row>
    <row r="36" spans="1:4" ht="18" x14ac:dyDescent="0.25">
      <c r="A36" s="388"/>
      <c r="B36" s="386" t="s">
        <v>210</v>
      </c>
      <c r="C36" s="386"/>
      <c r="D36" s="434">
        <f>SUM(D34:D35)</f>
        <v>30000000</v>
      </c>
    </row>
    <row r="37" spans="1:4" ht="18" x14ac:dyDescent="0.25">
      <c r="A37" s="388"/>
      <c r="B37" s="386"/>
      <c r="C37" s="386"/>
      <c r="D37" s="434"/>
    </row>
    <row r="38" spans="1:4" ht="18" x14ac:dyDescent="0.25">
      <c r="A38" s="389" t="s">
        <v>217</v>
      </c>
      <c r="B38" s="386"/>
      <c r="C38" s="386"/>
      <c r="D38" s="434"/>
    </row>
    <row r="39" spans="1:4" ht="18" x14ac:dyDescent="0.25">
      <c r="A39" s="388"/>
      <c r="B39" s="386" t="s">
        <v>251</v>
      </c>
      <c r="C39" s="386"/>
      <c r="D39" s="434">
        <f>ROUND($D$24*0.0075,0)</f>
        <v>22757029</v>
      </c>
    </row>
    <row r="40" spans="1:4" ht="18" x14ac:dyDescent="0.25">
      <c r="A40" s="388"/>
      <c r="B40" s="386" t="s">
        <v>209</v>
      </c>
      <c r="C40" s="386"/>
      <c r="D40" s="434"/>
    </row>
    <row r="41" spans="1:4" ht="18" x14ac:dyDescent="0.25">
      <c r="A41" s="388"/>
      <c r="B41" s="386" t="s">
        <v>210</v>
      </c>
      <c r="C41" s="386"/>
      <c r="D41" s="437">
        <f>SUM(D39:D40)</f>
        <v>22757029</v>
      </c>
    </row>
    <row r="42" spans="1:4" ht="18" x14ac:dyDescent="0.25">
      <c r="A42" s="388"/>
      <c r="B42" s="386"/>
      <c r="C42" s="386"/>
      <c r="D42" s="434"/>
    </row>
    <row r="43" spans="1:4" ht="18" x14ac:dyDescent="0.25">
      <c r="A43" s="487" t="s">
        <v>218</v>
      </c>
      <c r="B43" s="488"/>
      <c r="C43" s="488"/>
      <c r="D43" s="438"/>
    </row>
    <row r="44" spans="1:4" ht="18" x14ac:dyDescent="0.25">
      <c r="A44" s="388"/>
      <c r="B44" s="386" t="s">
        <v>251</v>
      </c>
      <c r="C44" s="386"/>
      <c r="D44" s="434">
        <f>ROUND(388899052*(0.2219+0.2301),0)+50000000</f>
        <v>225782372</v>
      </c>
    </row>
    <row r="45" spans="1:4" ht="18" x14ac:dyDescent="0.25">
      <c r="A45" s="388"/>
      <c r="B45" s="386" t="s">
        <v>258</v>
      </c>
      <c r="C45" s="386"/>
      <c r="D45" s="434">
        <f>-(ROUND(1944495*(0.2219+0.2301),0)+995000)</f>
        <v>-1873912</v>
      </c>
    </row>
    <row r="46" spans="1:4" ht="18" x14ac:dyDescent="0.25">
      <c r="A46" s="388"/>
      <c r="B46" s="386" t="s">
        <v>259</v>
      </c>
      <c r="C46" s="386"/>
      <c r="D46" s="434">
        <f>-5000</f>
        <v>-5000</v>
      </c>
    </row>
    <row r="47" spans="1:4" ht="18" x14ac:dyDescent="0.25">
      <c r="A47" s="388"/>
      <c r="B47" s="386" t="s">
        <v>219</v>
      </c>
      <c r="C47" s="386"/>
      <c r="D47" s="434"/>
    </row>
    <row r="48" spans="1:4" ht="18" x14ac:dyDescent="0.25">
      <c r="A48" s="388"/>
      <c r="B48" s="386" t="s">
        <v>220</v>
      </c>
      <c r="C48" s="386"/>
      <c r="D48" s="434"/>
    </row>
    <row r="49" spans="1:4" ht="18" x14ac:dyDescent="0.25">
      <c r="A49" s="388"/>
      <c r="B49" s="386" t="s">
        <v>221</v>
      </c>
      <c r="C49" s="386"/>
      <c r="D49" s="434"/>
    </row>
    <row r="50" spans="1:4" ht="18" x14ac:dyDescent="0.25">
      <c r="A50" s="388"/>
      <c r="B50" s="386" t="s">
        <v>210</v>
      </c>
      <c r="C50" s="386"/>
      <c r="D50" s="437">
        <f>SUM(D44:D49)</f>
        <v>223903460</v>
      </c>
    </row>
    <row r="51" spans="1:4" ht="18" x14ac:dyDescent="0.25">
      <c r="A51" s="388"/>
      <c r="B51" s="386"/>
      <c r="C51" s="386"/>
      <c r="D51" s="434"/>
    </row>
    <row r="52" spans="1:4" ht="18" x14ac:dyDescent="0.25">
      <c r="A52" s="489" t="s">
        <v>222</v>
      </c>
      <c r="B52" s="490"/>
      <c r="C52" s="490"/>
      <c r="D52" s="439"/>
    </row>
    <row r="53" spans="1:4" ht="18" x14ac:dyDescent="0.25">
      <c r="A53" s="391"/>
      <c r="B53" s="392" t="s">
        <v>251</v>
      </c>
      <c r="C53" s="392"/>
      <c r="D53" s="440">
        <f>ROUND(4823972*(0.2219+0.2301),0)</f>
        <v>2180435</v>
      </c>
    </row>
    <row r="54" spans="1:4" ht="18" x14ac:dyDescent="0.25">
      <c r="A54" s="391"/>
      <c r="B54" s="392" t="s">
        <v>210</v>
      </c>
      <c r="C54" s="392"/>
      <c r="D54" s="441">
        <f>D53</f>
        <v>2180435</v>
      </c>
    </row>
    <row r="55" spans="1:4" ht="18" x14ac:dyDescent="0.25">
      <c r="A55" s="391"/>
      <c r="B55" s="392"/>
      <c r="C55" s="392"/>
      <c r="D55" s="439"/>
    </row>
    <row r="56" spans="1:4" ht="18" x14ac:dyDescent="0.25">
      <c r="A56" s="393" t="s">
        <v>223</v>
      </c>
      <c r="B56" s="392"/>
      <c r="C56" s="392"/>
      <c r="D56" s="442"/>
    </row>
    <row r="57" spans="1:4" ht="18" x14ac:dyDescent="0.25">
      <c r="A57" s="388"/>
      <c r="B57" s="386" t="s">
        <v>251</v>
      </c>
      <c r="C57" s="386"/>
      <c r="D57" s="434">
        <f>ROUND((820632293+4584538)*(0.2219+0.2301),0)</f>
        <v>372998008</v>
      </c>
    </row>
    <row r="58" spans="1:4" ht="18" x14ac:dyDescent="0.25">
      <c r="A58" s="388"/>
      <c r="B58" s="386" t="s">
        <v>252</v>
      </c>
      <c r="C58" s="386"/>
      <c r="D58" s="434">
        <f>-ROUND(4584538*(0.2219+0.2301),0)</f>
        <v>-2072211</v>
      </c>
    </row>
    <row r="59" spans="1:4" ht="18" x14ac:dyDescent="0.25">
      <c r="A59" s="388"/>
      <c r="B59" s="386" t="s">
        <v>215</v>
      </c>
      <c r="C59" s="386"/>
      <c r="D59" s="443">
        <f>ROUND(411427180*(0.2219+0.2301)*0.282977,0)</f>
        <v>52623842</v>
      </c>
    </row>
    <row r="60" spans="1:4" ht="18" x14ac:dyDescent="0.25">
      <c r="A60" s="388"/>
      <c r="B60" s="386" t="s">
        <v>209</v>
      </c>
      <c r="C60" s="386"/>
      <c r="D60" s="434"/>
    </row>
    <row r="61" spans="1:4" ht="18" x14ac:dyDescent="0.25">
      <c r="A61" s="388"/>
      <c r="B61" s="386" t="s">
        <v>210</v>
      </c>
      <c r="C61" s="386"/>
      <c r="D61" s="437">
        <f>SUM(D57:D60)</f>
        <v>423549639</v>
      </c>
    </row>
    <row r="62" spans="1:4" ht="18" x14ac:dyDescent="0.25">
      <c r="A62" s="388"/>
      <c r="B62" s="386"/>
      <c r="C62" s="386"/>
      <c r="D62" s="436"/>
    </row>
    <row r="63" spans="1:4" ht="18" x14ac:dyDescent="0.25">
      <c r="A63" s="389" t="s">
        <v>224</v>
      </c>
      <c r="B63" s="386"/>
      <c r="C63" s="386"/>
      <c r="D63" s="444"/>
    </row>
    <row r="64" spans="1:4" ht="18" x14ac:dyDescent="0.25">
      <c r="A64" s="388"/>
      <c r="B64" s="386" t="s">
        <v>251</v>
      </c>
      <c r="C64" s="386"/>
      <c r="D64" s="445">
        <f>ROUND(18338152*(0.2219+0.2301),0)</f>
        <v>8288845</v>
      </c>
    </row>
    <row r="65" spans="1:4" ht="18" x14ac:dyDescent="0.25">
      <c r="A65" s="388"/>
      <c r="B65" s="386" t="s">
        <v>225</v>
      </c>
      <c r="C65" s="386"/>
      <c r="D65" s="446">
        <f>-ROUND(18338152*(0.2219+0.2301)*0.15,0)</f>
        <v>-1243327</v>
      </c>
    </row>
    <row r="66" spans="1:4" ht="18" x14ac:dyDescent="0.25">
      <c r="A66" s="388"/>
      <c r="B66" s="386" t="s">
        <v>226</v>
      </c>
      <c r="C66" s="386"/>
      <c r="D66" s="446"/>
    </row>
    <row r="67" spans="1:4" ht="18" x14ac:dyDescent="0.25">
      <c r="A67" s="388"/>
      <c r="B67" s="386" t="s">
        <v>227</v>
      </c>
      <c r="C67" s="386"/>
      <c r="D67" s="446"/>
    </row>
    <row r="68" spans="1:4" ht="18" x14ac:dyDescent="0.25">
      <c r="A68" s="388"/>
      <c r="B68" s="386" t="s">
        <v>210</v>
      </c>
      <c r="C68" s="386"/>
      <c r="D68" s="447">
        <f>SUM(D64:D67)</f>
        <v>7045518</v>
      </c>
    </row>
    <row r="69" spans="1:4" ht="18" x14ac:dyDescent="0.25">
      <c r="A69" s="388"/>
      <c r="B69" s="386"/>
      <c r="C69" s="386"/>
      <c r="D69" s="436"/>
    </row>
    <row r="70" spans="1:4" ht="18" x14ac:dyDescent="0.25">
      <c r="A70" s="389" t="s">
        <v>228</v>
      </c>
      <c r="B70" s="394"/>
      <c r="C70" s="394"/>
      <c r="D70" s="444"/>
    </row>
    <row r="71" spans="1:4" ht="18" x14ac:dyDescent="0.25">
      <c r="A71" s="388"/>
      <c r="B71" s="386" t="s">
        <v>251</v>
      </c>
      <c r="C71" s="386"/>
      <c r="D71" s="434">
        <f>ROUND(36676304*(0.2219+0.2301),0)</f>
        <v>16577689</v>
      </c>
    </row>
    <row r="72" spans="1:4" ht="18" x14ac:dyDescent="0.25">
      <c r="A72" s="388"/>
      <c r="B72" s="386" t="s">
        <v>209</v>
      </c>
      <c r="C72" s="386"/>
      <c r="D72" s="434"/>
    </row>
    <row r="73" spans="1:4" ht="18" x14ac:dyDescent="0.25">
      <c r="A73" s="388"/>
      <c r="B73" s="386" t="s">
        <v>210</v>
      </c>
      <c r="C73" s="386"/>
      <c r="D73" s="437">
        <f>SUM(D71:D72)</f>
        <v>16577689</v>
      </c>
    </row>
    <row r="74" spans="1:4" ht="18" x14ac:dyDescent="0.25">
      <c r="A74" s="388"/>
      <c r="B74" s="386"/>
      <c r="C74" s="386"/>
      <c r="D74" s="434"/>
    </row>
    <row r="75" spans="1:4" ht="18" x14ac:dyDescent="0.25">
      <c r="A75" s="389" t="s">
        <v>229</v>
      </c>
      <c r="B75" s="394"/>
      <c r="C75" s="394"/>
      <c r="D75" s="434"/>
    </row>
    <row r="76" spans="1:4" ht="18" x14ac:dyDescent="0.25">
      <c r="A76" s="388"/>
      <c r="B76" s="386" t="s">
        <v>251</v>
      </c>
      <c r="C76" s="386"/>
      <c r="D76" s="435">
        <f>ROUND(9169076*(0.2219+0.2301),0)</f>
        <v>4144422</v>
      </c>
    </row>
    <row r="77" spans="1:4" ht="18.75" x14ac:dyDescent="0.3">
      <c r="A77" s="388"/>
      <c r="B77" s="386" t="s">
        <v>210</v>
      </c>
      <c r="C77" s="395"/>
      <c r="D77" s="432">
        <f>D76</f>
        <v>4144422</v>
      </c>
    </row>
    <row r="78" spans="1:4" ht="18" x14ac:dyDescent="0.25">
      <c r="A78" s="388"/>
      <c r="B78" s="386"/>
      <c r="C78" s="386"/>
      <c r="D78" s="434"/>
    </row>
    <row r="79" spans="1:4" ht="18" x14ac:dyDescent="0.25">
      <c r="A79" s="389" t="s">
        <v>230</v>
      </c>
      <c r="B79" s="394"/>
      <c r="C79" s="394"/>
      <c r="D79" s="434"/>
    </row>
    <row r="80" spans="1:4" ht="18" x14ac:dyDescent="0.25">
      <c r="A80" s="388"/>
      <c r="B80" s="386" t="s">
        <v>251</v>
      </c>
      <c r="C80" s="386"/>
      <c r="D80" s="434">
        <f>ROUND(27507228*(0.2219+0.2301),0)</f>
        <v>12433267</v>
      </c>
    </row>
    <row r="81" spans="1:4" ht="18" x14ac:dyDescent="0.25">
      <c r="A81" s="388"/>
      <c r="B81" s="386" t="s">
        <v>209</v>
      </c>
      <c r="C81" s="386"/>
      <c r="D81" s="435"/>
    </row>
    <row r="82" spans="1:4" ht="18" x14ac:dyDescent="0.25">
      <c r="A82" s="388"/>
      <c r="B82" s="386" t="s">
        <v>231</v>
      </c>
      <c r="C82" s="386"/>
      <c r="D82" s="434">
        <f>SUM(D80:D81)</f>
        <v>12433267</v>
      </c>
    </row>
    <row r="83" spans="1:4" ht="18" x14ac:dyDescent="0.25">
      <c r="A83" s="391"/>
      <c r="B83" s="392"/>
      <c r="C83" s="392"/>
      <c r="D83" s="439"/>
    </row>
    <row r="84" spans="1:4" ht="18" x14ac:dyDescent="0.25">
      <c r="A84" s="393" t="s">
        <v>232</v>
      </c>
      <c r="B84" s="396"/>
      <c r="C84" s="396"/>
      <c r="D84" s="448"/>
    </row>
    <row r="85" spans="1:4" ht="18" x14ac:dyDescent="0.25">
      <c r="A85" s="391"/>
      <c r="B85" s="392" t="s">
        <v>251</v>
      </c>
      <c r="C85" s="397"/>
      <c r="D85" s="434">
        <f>ROUND(26462651*(0.2219+0.2301),0)</f>
        <v>11961118</v>
      </c>
    </row>
    <row r="86" spans="1:4" ht="18" x14ac:dyDescent="0.25">
      <c r="A86" s="391"/>
      <c r="B86" s="386" t="s">
        <v>257</v>
      </c>
      <c r="C86" s="392"/>
      <c r="D86" s="449"/>
    </row>
    <row r="87" spans="1:4" ht="18" x14ac:dyDescent="0.25">
      <c r="A87" s="391"/>
      <c r="B87" s="392" t="s">
        <v>231</v>
      </c>
      <c r="C87" s="392"/>
      <c r="D87" s="441">
        <f>SUM(D85:D86)</f>
        <v>11961118</v>
      </c>
    </row>
    <row r="88" spans="1:4" ht="18" x14ac:dyDescent="0.25">
      <c r="A88" s="391"/>
      <c r="B88" s="392"/>
      <c r="C88" s="392"/>
      <c r="D88" s="441"/>
    </row>
    <row r="89" spans="1:4" ht="18" x14ac:dyDescent="0.25">
      <c r="A89" s="393" t="s">
        <v>233</v>
      </c>
      <c r="B89" s="398"/>
      <c r="C89" s="398"/>
      <c r="D89" s="439"/>
    </row>
    <row r="90" spans="1:4" ht="18" x14ac:dyDescent="0.25">
      <c r="A90" s="393"/>
      <c r="B90" s="386" t="s">
        <v>251</v>
      </c>
      <c r="C90" s="396"/>
      <c r="D90" s="440">
        <f>ROUND(5237739*(0.2219+0.2301),0)</f>
        <v>2367458</v>
      </c>
    </row>
    <row r="91" spans="1:4" ht="18" x14ac:dyDescent="0.25">
      <c r="A91" s="391"/>
      <c r="B91" s="386" t="s">
        <v>231</v>
      </c>
      <c r="C91" s="392"/>
      <c r="D91" s="441">
        <f>SUM(D90:D90)</f>
        <v>2367458</v>
      </c>
    </row>
    <row r="92" spans="1:4" ht="18" x14ac:dyDescent="0.25">
      <c r="A92" s="391"/>
      <c r="B92" s="392"/>
      <c r="C92" s="392"/>
      <c r="D92" s="439"/>
    </row>
    <row r="93" spans="1:4" ht="18" x14ac:dyDescent="0.25">
      <c r="A93" s="393" t="s">
        <v>234</v>
      </c>
      <c r="B93" s="398"/>
      <c r="C93" s="398"/>
      <c r="D93" s="439"/>
    </row>
    <row r="94" spans="1:4" ht="18" x14ac:dyDescent="0.25">
      <c r="A94" s="393"/>
      <c r="B94" s="386" t="s">
        <v>251</v>
      </c>
      <c r="C94" s="396"/>
      <c r="D94" s="440">
        <f>ROUND(6891389*(0.2219+0.2301),0)</f>
        <v>3114908</v>
      </c>
    </row>
    <row r="95" spans="1:4" ht="18" x14ac:dyDescent="0.25">
      <c r="A95" s="391"/>
      <c r="B95" s="386" t="s">
        <v>231</v>
      </c>
      <c r="C95" s="392"/>
      <c r="D95" s="441">
        <f>SUM(D94:D94)</f>
        <v>3114908</v>
      </c>
    </row>
    <row r="96" spans="1:4" ht="18" x14ac:dyDescent="0.25">
      <c r="A96" s="391"/>
      <c r="B96" s="392"/>
      <c r="C96" s="392"/>
      <c r="D96" s="439"/>
    </row>
    <row r="97" spans="1:6" ht="18" x14ac:dyDescent="0.25">
      <c r="A97" s="393" t="s">
        <v>235</v>
      </c>
      <c r="B97" s="396"/>
      <c r="C97" s="396"/>
      <c r="D97" s="450"/>
    </row>
    <row r="98" spans="1:6" ht="16.5" customHeight="1" x14ac:dyDescent="0.25">
      <c r="A98" s="391"/>
      <c r="B98" s="392" t="s">
        <v>251</v>
      </c>
      <c r="C98" s="397"/>
      <c r="D98" s="434">
        <f>ROUND((5513111+6891389)*(0.2219+0.2301),0)</f>
        <v>5606834</v>
      </c>
    </row>
    <row r="99" spans="1:6" ht="18" x14ac:dyDescent="0.25">
      <c r="A99" s="391"/>
      <c r="B99" s="392" t="s">
        <v>65</v>
      </c>
      <c r="C99" s="392"/>
      <c r="D99" s="434">
        <f>-ROUND(6891389*(0.2219+0.2301),0)</f>
        <v>-3114908</v>
      </c>
    </row>
    <row r="100" spans="1:6" ht="18" x14ac:dyDescent="0.25">
      <c r="A100" s="391"/>
      <c r="B100" s="386" t="s">
        <v>257</v>
      </c>
      <c r="C100" s="392"/>
      <c r="D100" s="449"/>
    </row>
    <row r="101" spans="1:6" ht="18" x14ac:dyDescent="0.25">
      <c r="A101" s="391"/>
      <c r="B101" s="392" t="s">
        <v>231</v>
      </c>
      <c r="C101" s="392"/>
      <c r="D101" s="441">
        <f>SUM(D98:D100)</f>
        <v>2491926</v>
      </c>
    </row>
    <row r="102" spans="1:6" ht="18" x14ac:dyDescent="0.25">
      <c r="A102" s="391"/>
      <c r="B102" s="392"/>
      <c r="C102" s="392"/>
      <c r="D102" s="439"/>
    </row>
    <row r="103" spans="1:6" ht="18" x14ac:dyDescent="0.25">
      <c r="A103" s="389" t="s">
        <v>236</v>
      </c>
      <c r="B103" s="394"/>
      <c r="C103" s="394"/>
      <c r="D103" s="451"/>
    </row>
    <row r="104" spans="1:6" ht="18" x14ac:dyDescent="0.25">
      <c r="A104" s="391"/>
      <c r="B104" s="386" t="s">
        <v>256</v>
      </c>
      <c r="C104" s="392"/>
      <c r="D104" s="434">
        <f>ROUND(5237739*(0.2219+0.2301),0)</f>
        <v>2367458</v>
      </c>
    </row>
    <row r="105" spans="1:6" ht="18" x14ac:dyDescent="0.25">
      <c r="A105" s="391"/>
      <c r="B105" s="386" t="s">
        <v>257</v>
      </c>
      <c r="C105" s="392"/>
      <c r="D105" s="440"/>
    </row>
    <row r="106" spans="1:6" ht="18" x14ac:dyDescent="0.25">
      <c r="A106" s="391"/>
      <c r="B106" s="392" t="s">
        <v>231</v>
      </c>
      <c r="C106" s="392"/>
      <c r="D106" s="441">
        <f>SUM(D104:D105)</f>
        <v>2367458</v>
      </c>
    </row>
    <row r="107" spans="1:6" ht="18" x14ac:dyDescent="0.25">
      <c r="A107" s="391"/>
      <c r="B107" s="392"/>
      <c r="C107" s="392"/>
      <c r="D107" s="439"/>
    </row>
    <row r="108" spans="1:6" ht="18" x14ac:dyDescent="0.25">
      <c r="A108" s="393" t="s">
        <v>237</v>
      </c>
      <c r="B108" s="399"/>
      <c r="C108" s="399"/>
      <c r="D108" s="452"/>
    </row>
    <row r="109" spans="1:6" ht="18" x14ac:dyDescent="0.25">
      <c r="A109" s="389"/>
      <c r="B109" s="386" t="s">
        <v>251</v>
      </c>
      <c r="C109" s="400"/>
      <c r="D109" s="434">
        <f>ROUND((36809345+3344125139)*(0.2219+0.2301),0)+ROUND(300000000*(0.2219+0.2301),0)+950000000</f>
        <v>2613782387</v>
      </c>
      <c r="E109" s="426"/>
      <c r="F109" s="427"/>
    </row>
    <row r="110" spans="1:6" ht="18" x14ac:dyDescent="0.25">
      <c r="A110" s="388"/>
      <c r="B110" s="386" t="s">
        <v>258</v>
      </c>
      <c r="C110" s="386"/>
      <c r="D110" s="434">
        <f>-(ROUND(36809345*(0.2219+0.2301),0)+18905000)</f>
        <v>-35542824</v>
      </c>
    </row>
    <row r="111" spans="1:6" ht="18" x14ac:dyDescent="0.25">
      <c r="A111" s="388"/>
      <c r="B111" s="386" t="s">
        <v>259</v>
      </c>
      <c r="C111" s="386"/>
      <c r="D111" s="434">
        <f>-95000</f>
        <v>-95000</v>
      </c>
    </row>
    <row r="112" spans="1:6" ht="18" x14ac:dyDescent="0.25">
      <c r="A112" s="388"/>
      <c r="B112" s="386" t="s">
        <v>260</v>
      </c>
      <c r="C112" s="386"/>
      <c r="D112" s="434">
        <v>-300000000</v>
      </c>
    </row>
    <row r="113" spans="1:6" ht="18" x14ac:dyDescent="0.25">
      <c r="A113" s="388"/>
      <c r="B113" s="386" t="s">
        <v>238</v>
      </c>
      <c r="C113" s="386"/>
      <c r="D113" s="434"/>
    </row>
    <row r="114" spans="1:6" ht="18.75" thickBot="1" x14ac:dyDescent="0.3">
      <c r="A114" s="388"/>
      <c r="B114" s="386" t="s">
        <v>210</v>
      </c>
      <c r="C114" s="386"/>
      <c r="D114" s="453">
        <f>D109+D110+D111+D112+D113</f>
        <v>2278144563</v>
      </c>
      <c r="F114" s="428"/>
    </row>
    <row r="115" spans="1:6" ht="18" x14ac:dyDescent="0.25">
      <c r="A115" s="388"/>
      <c r="B115" s="386" t="s">
        <v>261</v>
      </c>
      <c r="C115" s="386"/>
      <c r="D115" s="434">
        <f>(ROUND(3248817573*(0.2219+0.2301)+904466500-(300000000-135600000)*97.15%+D113,0))</f>
        <v>2213217443</v>
      </c>
    </row>
    <row r="116" spans="1:6" ht="18" x14ac:dyDescent="0.25">
      <c r="A116" s="429"/>
      <c r="B116" s="386" t="s">
        <v>262</v>
      </c>
      <c r="C116" s="386"/>
      <c r="D116" s="434">
        <f>(ROUND(95307566*(0.2219+0.2301),0)-(300000000-135600000)*2.85%+26533500)</f>
        <v>64927120</v>
      </c>
    </row>
    <row r="117" spans="1:6" ht="18" x14ac:dyDescent="0.25">
      <c r="A117" s="388"/>
      <c r="B117" s="386"/>
      <c r="C117" s="386"/>
      <c r="D117" s="434"/>
    </row>
    <row r="118" spans="1:6" ht="18" x14ac:dyDescent="0.25">
      <c r="A118" s="393" t="s">
        <v>239</v>
      </c>
      <c r="B118" s="386"/>
      <c r="C118" s="386"/>
      <c r="D118" s="434"/>
    </row>
    <row r="119" spans="1:6" ht="18" x14ac:dyDescent="0.25">
      <c r="A119" s="388"/>
      <c r="B119" s="392" t="s">
        <v>251</v>
      </c>
      <c r="C119" s="392"/>
      <c r="D119" s="440">
        <v>300000000</v>
      </c>
    </row>
    <row r="120" spans="1:6" ht="18" x14ac:dyDescent="0.25">
      <c r="A120" s="388"/>
      <c r="B120" s="392" t="s">
        <v>231</v>
      </c>
      <c r="C120" s="392"/>
      <c r="D120" s="441">
        <f>SUM(D119:D119)</f>
        <v>300000000</v>
      </c>
    </row>
    <row r="121" spans="1:6" ht="18" x14ac:dyDescent="0.25">
      <c r="A121" s="388"/>
      <c r="B121" s="386"/>
      <c r="C121" s="386"/>
      <c r="D121" s="434"/>
    </row>
    <row r="122" spans="1:6" ht="18" x14ac:dyDescent="0.25">
      <c r="A122" s="389" t="s">
        <v>240</v>
      </c>
      <c r="B122" s="386"/>
      <c r="C122" s="386"/>
      <c r="D122" s="436"/>
    </row>
    <row r="123" spans="1:6" ht="18" x14ac:dyDescent="0.25">
      <c r="A123" s="388"/>
      <c r="B123" s="386" t="s">
        <v>251</v>
      </c>
      <c r="C123" s="386"/>
      <c r="D123" s="434">
        <f>ROUND(632711140*(0.2219+0.2301),0)</f>
        <v>285985435</v>
      </c>
    </row>
    <row r="124" spans="1:6" ht="18" x14ac:dyDescent="0.25">
      <c r="A124" s="388"/>
      <c r="B124" s="479" t="s">
        <v>252</v>
      </c>
      <c r="C124" s="480"/>
      <c r="D124" s="434">
        <f>-ROUND(4745334*(0.2219+0.2301),0)</f>
        <v>-2144891</v>
      </c>
    </row>
    <row r="125" spans="1:6" ht="18" x14ac:dyDescent="0.25">
      <c r="A125" s="388"/>
      <c r="B125" s="386" t="s">
        <v>241</v>
      </c>
      <c r="D125" s="440"/>
    </row>
    <row r="126" spans="1:6" ht="18" x14ac:dyDescent="0.25">
      <c r="A126" s="388"/>
      <c r="B126" s="481" t="s">
        <v>210</v>
      </c>
      <c r="C126" s="482"/>
      <c r="D126" s="434">
        <f>SUM(D123:D125)</f>
        <v>283840544</v>
      </c>
    </row>
    <row r="127" spans="1:6" ht="18" x14ac:dyDescent="0.25">
      <c r="A127" s="401"/>
      <c r="B127" s="402"/>
      <c r="C127" s="402"/>
      <c r="D127" s="442"/>
    </row>
    <row r="128" spans="1:6" ht="18" x14ac:dyDescent="0.25">
      <c r="A128" s="403" t="s">
        <v>242</v>
      </c>
      <c r="B128" s="404"/>
      <c r="C128" s="404"/>
      <c r="D128" s="448"/>
    </row>
    <row r="129" spans="1:4" ht="18" x14ac:dyDescent="0.25">
      <c r="A129" s="403"/>
      <c r="B129" s="392" t="s">
        <v>251</v>
      </c>
      <c r="C129" s="397"/>
      <c r="D129" s="434">
        <f>ROUND(468523511*(0.2219+0.2301),0)</f>
        <v>211772627</v>
      </c>
    </row>
    <row r="130" spans="1:4" ht="18" x14ac:dyDescent="0.25">
      <c r="A130" s="403"/>
      <c r="B130" s="479" t="s">
        <v>252</v>
      </c>
      <c r="C130" s="480"/>
      <c r="D130" s="434">
        <f>-ROUND(3513926*(0.2219+0.2301),0)</f>
        <v>-1588295</v>
      </c>
    </row>
    <row r="131" spans="1:4" ht="18" x14ac:dyDescent="0.25">
      <c r="A131" s="403"/>
      <c r="B131" s="479" t="s">
        <v>263</v>
      </c>
      <c r="C131" s="480"/>
      <c r="D131" s="440">
        <f>-ROUND(74963762*(0.2219+0.2301),0)</f>
        <v>-33883620</v>
      </c>
    </row>
    <row r="132" spans="1:4" ht="18" x14ac:dyDescent="0.25">
      <c r="A132" s="391"/>
      <c r="B132" s="392" t="s">
        <v>210</v>
      </c>
      <c r="C132" s="397"/>
      <c r="D132" s="434">
        <f>SUM(D129:D131)</f>
        <v>176300712</v>
      </c>
    </row>
    <row r="133" spans="1:4" ht="18" x14ac:dyDescent="0.25">
      <c r="A133" s="405"/>
      <c r="B133" s="406"/>
      <c r="C133" s="407"/>
      <c r="D133" s="454"/>
    </row>
    <row r="134" spans="1:4" ht="18" x14ac:dyDescent="0.25">
      <c r="A134" s="393" t="s">
        <v>243</v>
      </c>
      <c r="B134" s="408"/>
      <c r="C134" s="408"/>
      <c r="D134" s="454"/>
    </row>
    <row r="135" spans="1:4" ht="18" x14ac:dyDescent="0.25">
      <c r="A135" s="409"/>
      <c r="B135" s="392" t="s">
        <v>251</v>
      </c>
      <c r="C135" s="406"/>
      <c r="D135" s="434">
        <f>ROUND(74963762*(0.2219+0.2301),0)+1050000000</f>
        <v>1083883620</v>
      </c>
    </row>
    <row r="136" spans="1:4" ht="18" x14ac:dyDescent="0.25">
      <c r="A136" s="409"/>
      <c r="B136" s="386" t="s">
        <v>264</v>
      </c>
      <c r="C136" s="386"/>
      <c r="D136" s="434">
        <v>-20895000</v>
      </c>
    </row>
    <row r="137" spans="1:4" ht="18" x14ac:dyDescent="0.25">
      <c r="A137" s="409"/>
      <c r="B137" s="386" t="s">
        <v>259</v>
      </c>
      <c r="D137" s="435">
        <v>-105000</v>
      </c>
    </row>
    <row r="138" spans="1:4" ht="18" x14ac:dyDescent="0.25">
      <c r="A138" s="405"/>
      <c r="B138" s="392" t="s">
        <v>231</v>
      </c>
      <c r="C138" s="406"/>
      <c r="D138" s="455">
        <f>SUM(D135:D137)</f>
        <v>1062883620</v>
      </c>
    </row>
    <row r="139" spans="1:4" ht="18" x14ac:dyDescent="0.25">
      <c r="A139" s="405"/>
      <c r="B139" s="406"/>
      <c r="C139" s="406"/>
      <c r="D139" s="432"/>
    </row>
    <row r="140" spans="1:4" ht="18" x14ac:dyDescent="0.25">
      <c r="A140" s="410" t="s">
        <v>244</v>
      </c>
      <c r="B140" s="411"/>
      <c r="C140" s="412"/>
      <c r="D140" s="446"/>
    </row>
    <row r="141" spans="1:4" ht="18" x14ac:dyDescent="0.25">
      <c r="A141" s="413"/>
      <c r="B141" s="414" t="s">
        <v>251</v>
      </c>
      <c r="C141" s="414"/>
      <c r="D141" s="456">
        <v>350000000</v>
      </c>
    </row>
    <row r="142" spans="1:4" ht="18" x14ac:dyDescent="0.25">
      <c r="A142" s="413"/>
      <c r="B142" s="414" t="s">
        <v>253</v>
      </c>
      <c r="C142" s="414"/>
      <c r="D142" s="446">
        <v>-6965000</v>
      </c>
    </row>
    <row r="143" spans="1:4" ht="18" x14ac:dyDescent="0.25">
      <c r="A143" s="413"/>
      <c r="B143" s="414" t="s">
        <v>259</v>
      </c>
      <c r="C143" s="414"/>
      <c r="D143" s="457">
        <v>-35000</v>
      </c>
    </row>
    <row r="144" spans="1:4" ht="18" x14ac:dyDescent="0.25">
      <c r="A144" s="413"/>
      <c r="B144" s="414" t="s">
        <v>210</v>
      </c>
      <c r="C144" s="414"/>
      <c r="D144" s="446">
        <f>SUM(D141:D143)</f>
        <v>343000000</v>
      </c>
    </row>
    <row r="145" spans="1:4" ht="18" x14ac:dyDescent="0.25">
      <c r="A145" s="413"/>
      <c r="B145" s="414"/>
      <c r="C145" s="414"/>
      <c r="D145" s="446"/>
    </row>
    <row r="146" spans="1:4" ht="18" x14ac:dyDescent="0.25">
      <c r="A146" s="410" t="s">
        <v>245</v>
      </c>
      <c r="B146" s="411"/>
      <c r="C146" s="412"/>
      <c r="D146" s="446"/>
    </row>
    <row r="147" spans="1:4" ht="18" x14ac:dyDescent="0.25">
      <c r="A147" s="413"/>
      <c r="B147" s="414" t="s">
        <v>251</v>
      </c>
      <c r="C147" s="414"/>
      <c r="D147" s="456">
        <v>50000000</v>
      </c>
    </row>
    <row r="148" spans="1:4" ht="18" x14ac:dyDescent="0.25">
      <c r="A148" s="413"/>
      <c r="B148" s="414" t="s">
        <v>253</v>
      </c>
      <c r="C148" s="414"/>
      <c r="D148" s="446">
        <v>-995000</v>
      </c>
    </row>
    <row r="149" spans="1:4" ht="18" x14ac:dyDescent="0.25">
      <c r="A149" s="413"/>
      <c r="B149" s="414" t="s">
        <v>259</v>
      </c>
      <c r="C149" s="414"/>
      <c r="D149" s="457">
        <v>-5000</v>
      </c>
    </row>
    <row r="150" spans="1:4" ht="18" x14ac:dyDescent="0.25">
      <c r="A150" s="413"/>
      <c r="B150" s="414" t="s">
        <v>210</v>
      </c>
      <c r="C150" s="414"/>
      <c r="D150" s="446">
        <f>SUM(D147:D149)</f>
        <v>49000000</v>
      </c>
    </row>
    <row r="151" spans="1:4" ht="18" x14ac:dyDescent="0.25">
      <c r="A151" s="413"/>
      <c r="B151" s="414"/>
      <c r="C151" s="414"/>
      <c r="D151" s="446"/>
    </row>
    <row r="152" spans="1:4" ht="18" x14ac:dyDescent="0.25">
      <c r="A152" s="410" t="s">
        <v>246</v>
      </c>
      <c r="B152" s="411"/>
      <c r="C152" s="412"/>
      <c r="D152" s="446"/>
    </row>
    <row r="153" spans="1:4" ht="18" x14ac:dyDescent="0.25">
      <c r="A153" s="413"/>
      <c r="B153" s="414" t="s">
        <v>265</v>
      </c>
      <c r="C153" s="414"/>
      <c r="D153" s="458">
        <v>200000000</v>
      </c>
    </row>
    <row r="154" spans="1:4" ht="18" x14ac:dyDescent="0.25">
      <c r="A154" s="413"/>
      <c r="B154" s="415" t="s">
        <v>257</v>
      </c>
      <c r="C154" s="416"/>
      <c r="D154" s="458"/>
    </row>
    <row r="155" spans="1:4" ht="18" x14ac:dyDescent="0.25">
      <c r="A155" s="413"/>
      <c r="B155" s="414" t="s">
        <v>253</v>
      </c>
      <c r="C155" s="414"/>
      <c r="D155" s="446">
        <v>-3980000</v>
      </c>
    </row>
    <row r="156" spans="1:4" ht="18" x14ac:dyDescent="0.25">
      <c r="A156" s="413"/>
      <c r="B156" s="414" t="s">
        <v>259</v>
      </c>
      <c r="C156" s="414"/>
      <c r="D156" s="457">
        <v>-20000</v>
      </c>
    </row>
    <row r="157" spans="1:4" ht="18" x14ac:dyDescent="0.25">
      <c r="A157" s="413"/>
      <c r="B157" s="414" t="s">
        <v>210</v>
      </c>
      <c r="C157" s="414"/>
      <c r="D157" s="446">
        <f>SUM(D153:D156)</f>
        <v>196000000</v>
      </c>
    </row>
    <row r="158" spans="1:4" ht="18.75" thickBot="1" x14ac:dyDescent="0.3">
      <c r="A158" s="417"/>
      <c r="B158" s="418"/>
      <c r="C158" s="418"/>
      <c r="D158" s="459"/>
    </row>
    <row r="159" spans="1:4" ht="18.75" thickBot="1" x14ac:dyDescent="0.3">
      <c r="A159" s="419"/>
      <c r="B159" s="420"/>
      <c r="C159" s="420"/>
      <c r="D159" s="460"/>
    </row>
    <row r="160" spans="1:4" ht="18" x14ac:dyDescent="0.25">
      <c r="A160" s="388"/>
      <c r="B160" s="386"/>
      <c r="C160" s="386"/>
      <c r="D160" s="436"/>
    </row>
    <row r="161" spans="1:4" ht="18" x14ac:dyDescent="0.25">
      <c r="A161" s="389" t="s">
        <v>247</v>
      </c>
      <c r="B161" s="386"/>
      <c r="C161" s="386"/>
      <c r="D161" s="436"/>
    </row>
    <row r="162" spans="1:4" ht="18" x14ac:dyDescent="0.25">
      <c r="A162" s="388"/>
      <c r="B162" s="386" t="s">
        <v>251</v>
      </c>
      <c r="C162" s="386"/>
      <c r="D162" s="461">
        <f>1600000000</f>
        <v>1600000000</v>
      </c>
    </row>
    <row r="163" spans="1:4" ht="18" x14ac:dyDescent="0.25">
      <c r="A163" s="388"/>
      <c r="B163" s="386" t="s">
        <v>252</v>
      </c>
      <c r="C163" s="386"/>
      <c r="D163" s="461">
        <f>-16000000</f>
        <v>-16000000</v>
      </c>
    </row>
    <row r="164" spans="1:4" ht="18" x14ac:dyDescent="0.25">
      <c r="A164" s="388"/>
      <c r="B164" s="386" t="s">
        <v>210</v>
      </c>
      <c r="C164" s="386"/>
      <c r="D164" s="462">
        <f>D162+D163</f>
        <v>1584000000</v>
      </c>
    </row>
    <row r="165" spans="1:4" ht="18.75" thickBot="1" x14ac:dyDescent="0.3">
      <c r="A165" s="388"/>
      <c r="B165" s="386"/>
      <c r="C165" s="386"/>
      <c r="D165" s="445"/>
    </row>
    <row r="166" spans="1:4" ht="18.75" thickBot="1" x14ac:dyDescent="0.3">
      <c r="A166" s="419"/>
      <c r="B166" s="420"/>
      <c r="C166" s="420"/>
      <c r="D166" s="460"/>
    </row>
    <row r="167" spans="1:4" ht="18" x14ac:dyDescent="0.25">
      <c r="A167" s="388"/>
      <c r="B167" s="386"/>
      <c r="C167" s="386"/>
      <c r="D167" s="436"/>
    </row>
    <row r="168" spans="1:4" ht="18" x14ac:dyDescent="0.25">
      <c r="A168" s="385" t="s">
        <v>248</v>
      </c>
      <c r="B168" s="386"/>
      <c r="C168" s="386"/>
      <c r="D168" s="436"/>
    </row>
    <row r="169" spans="1:4" ht="18" x14ac:dyDescent="0.25">
      <c r="A169" s="387"/>
      <c r="B169" s="386" t="s">
        <v>251</v>
      </c>
      <c r="C169" s="386"/>
      <c r="D169" s="445"/>
    </row>
    <row r="170" spans="1:4" ht="18" x14ac:dyDescent="0.25">
      <c r="A170" s="387"/>
      <c r="B170" s="386" t="s">
        <v>253</v>
      </c>
      <c r="C170" s="386"/>
      <c r="D170" s="463"/>
    </row>
    <row r="171" spans="1:4" ht="18" x14ac:dyDescent="0.25">
      <c r="A171" s="387"/>
      <c r="B171" s="386" t="s">
        <v>210</v>
      </c>
      <c r="C171" s="386"/>
      <c r="D171" s="445">
        <f>SUM(D169:D170)</f>
        <v>0</v>
      </c>
    </row>
    <row r="172" spans="1:4" ht="18" x14ac:dyDescent="0.25">
      <c r="A172" s="387"/>
      <c r="B172" s="386"/>
      <c r="C172" s="386"/>
      <c r="D172" s="436"/>
    </row>
    <row r="173" spans="1:4" ht="18.75" thickBot="1" x14ac:dyDescent="0.3">
      <c r="A173" s="387"/>
      <c r="B173" s="386"/>
      <c r="C173" s="386"/>
      <c r="D173" s="436"/>
    </row>
    <row r="174" spans="1:4" ht="18" x14ac:dyDescent="0.25">
      <c r="A174" s="421" t="s">
        <v>249</v>
      </c>
      <c r="B174" s="422"/>
      <c r="C174" s="422"/>
      <c r="D174" s="464">
        <f>D9+D15+D20+D24+D28+D29+D35+D44+D53+D57+D59+D64+D66+D71+D76+D80+D85+D86+D90+D94+D98+D100+D104+D105+D109+D123+D129+D131+D135+D141+D147+D153+D154+D162+D169</f>
        <v>10508170063</v>
      </c>
    </row>
    <row r="175" spans="1:4" ht="18.75" thickBot="1" x14ac:dyDescent="0.3">
      <c r="A175" s="423" t="s">
        <v>250</v>
      </c>
      <c r="B175" s="424"/>
      <c r="C175" s="424"/>
      <c r="D175" s="465">
        <f>D12+D17+D21+D31+D36+D41+D50+D54+D61+D68+D73+D77+D82+D87+D91+D95+D101+D106+D114+D120+D126+D132+D138+D144+D150+D157+D164+D171</f>
        <v>10388295521</v>
      </c>
    </row>
  </sheetData>
  <mergeCells count="16">
    <mergeCell ref="A6:D6"/>
    <mergeCell ref="A1:D1"/>
    <mergeCell ref="A2:D2"/>
    <mergeCell ref="A3:D3"/>
    <mergeCell ref="A4:D4"/>
    <mergeCell ref="A5:D5"/>
    <mergeCell ref="B124:C124"/>
    <mergeCell ref="B126:C126"/>
    <mergeCell ref="B130:C130"/>
    <mergeCell ref="B131:C131"/>
    <mergeCell ref="A8:D8"/>
    <mergeCell ref="A14:D14"/>
    <mergeCell ref="B25:C25"/>
    <mergeCell ref="B26:C26"/>
    <mergeCell ref="A43:C43"/>
    <mergeCell ref="A52:C52"/>
  </mergeCells>
  <printOptions horizontalCentered="1" verticalCentered="1"/>
  <pageMargins left="0.45" right="0.45" top="0.5" bottom="0.5" header="0.3" footer="0.3"/>
  <pageSetup scale="64" fitToHeight="3" orientation="portrait" horizontalDpi="1200" verticalDpi="1200" r:id="rId1"/>
  <headerFooter>
    <oddFooter>&amp;R&amp;P</oddFooter>
  </headerFooter>
  <rowBreaks count="1" manualBreakCount="1">
    <brk id="16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4BC1-6CD6-48E0-84B0-E823DCEA2B50}">
  <sheetPr>
    <pageSetUpPr fitToPage="1"/>
  </sheetPr>
  <dimension ref="A1:K960"/>
  <sheetViews>
    <sheetView zoomScaleNormal="100" workbookViewId="0">
      <selection activeCell="A32" sqref="A32"/>
    </sheetView>
  </sheetViews>
  <sheetFormatPr defaultColWidth="12.625" defaultRowHeight="15" customHeight="1" x14ac:dyDescent="0.2"/>
  <cols>
    <col min="1" max="1" width="13.125" style="118" customWidth="1"/>
    <col min="2" max="2" width="54.125" style="118" customWidth="1"/>
    <col min="3" max="3" width="17.125" style="119" customWidth="1"/>
    <col min="4" max="4" width="1.5" style="150" customWidth="1"/>
    <col min="5" max="9" width="15.125" style="118" customWidth="1"/>
    <col min="10" max="10" width="17.75" style="118" customWidth="1"/>
    <col min="11" max="16384" width="12.625" style="118"/>
  </cols>
  <sheetData>
    <row r="1" spans="1:11" customFormat="1" ht="31.35" customHeight="1" thickBot="1" x14ac:dyDescent="0.25">
      <c r="A1" s="508" t="s">
        <v>180</v>
      </c>
      <c r="B1" s="509"/>
      <c r="C1" s="509"/>
      <c r="D1" s="509"/>
      <c r="E1" s="509"/>
      <c r="F1" s="509"/>
      <c r="G1" s="509"/>
      <c r="H1" s="509"/>
      <c r="I1" s="509"/>
      <c r="J1" s="510"/>
    </row>
    <row r="2" spans="1:11" ht="23.1" customHeight="1" x14ac:dyDescent="0.25">
      <c r="A2" s="163"/>
      <c r="B2" s="164"/>
      <c r="C2" s="372" t="s">
        <v>1</v>
      </c>
      <c r="D2" s="165"/>
      <c r="E2" s="513" t="s">
        <v>2</v>
      </c>
      <c r="F2" s="513"/>
      <c r="G2" s="513"/>
      <c r="H2" s="513"/>
      <c r="I2" s="513"/>
      <c r="J2" s="514"/>
    </row>
    <row r="3" spans="1:11" ht="26.1" customHeight="1" x14ac:dyDescent="0.2">
      <c r="A3" s="515"/>
      <c r="B3" s="516"/>
      <c r="C3" s="373" t="s">
        <v>153</v>
      </c>
      <c r="D3" s="151"/>
      <c r="E3" s="373" t="s">
        <v>181</v>
      </c>
      <c r="F3" s="373" t="s">
        <v>182</v>
      </c>
      <c r="G3" s="373" t="s">
        <v>183</v>
      </c>
      <c r="H3" s="373" t="s">
        <v>184</v>
      </c>
      <c r="I3" s="373" t="s">
        <v>185</v>
      </c>
      <c r="J3" s="166" t="s">
        <v>186</v>
      </c>
    </row>
    <row r="4" spans="1:11" ht="19.5" customHeight="1" thickBot="1" x14ac:dyDescent="0.3">
      <c r="A4" s="517" t="s">
        <v>22</v>
      </c>
      <c r="B4" s="518"/>
      <c r="C4" s="147">
        <v>10150348462</v>
      </c>
      <c r="D4" s="152">
        <v>1</v>
      </c>
      <c r="E4" s="147">
        <v>13355000000</v>
      </c>
      <c r="F4" s="147">
        <v>13634000000</v>
      </c>
      <c r="G4" s="147">
        <v>13990000000</v>
      </c>
      <c r="H4" s="147">
        <v>14279000000</v>
      </c>
      <c r="I4" s="147">
        <v>14642000000</v>
      </c>
      <c r="J4" s="148">
        <f t="shared" ref="J4:J19" si="0">SUM(E4:I4)</f>
        <v>69900000000</v>
      </c>
      <c r="K4" s="230"/>
    </row>
    <row r="5" spans="1:11" ht="14.25" hidden="1" customHeight="1" x14ac:dyDescent="0.2">
      <c r="A5" s="143"/>
      <c r="B5" s="144"/>
      <c r="C5" s="145">
        <f>C6+C7+C8+C9+C10+C11+C12+C13+C14+C15+C16+C17+C18+C19-C15-11500000</f>
        <v>10150348461.957699</v>
      </c>
      <c r="D5" s="158">
        <v>1</v>
      </c>
      <c r="E5" s="145">
        <f>E6+E7+E8+E9+E10+E11+E12+E13+E14+E15+E16+E17+E18+E19</f>
        <v>13355000000</v>
      </c>
      <c r="F5" s="145">
        <f>F6+F7+F8+F9+F10+F11+F12+F13+F14+F15+F16+F17+F18+F19</f>
        <v>13634000000</v>
      </c>
      <c r="G5" s="145">
        <f>G6+G7+G8+G9+G10+G11+G12+G13+G14+G15+G16+G17+G18+G19</f>
        <v>13990000000</v>
      </c>
      <c r="H5" s="145">
        <f>H6+H7+H8+H9+H10+H11+H12+H13+H14+H15+H16+H17+H18+H19</f>
        <v>14279000000</v>
      </c>
      <c r="I5" s="145">
        <f>I6+I7+I8+I9+I10+I11+I12+I13+I14+I15+I16+I17+I18+I19</f>
        <v>14641999999</v>
      </c>
      <c r="J5" s="146">
        <f t="shared" si="0"/>
        <v>69899999999</v>
      </c>
    </row>
    <row r="6" spans="1:11" ht="14.25" customHeight="1" x14ac:dyDescent="0.25">
      <c r="A6" s="129" t="s">
        <v>24</v>
      </c>
      <c r="B6" s="123" t="s">
        <v>25</v>
      </c>
      <c r="C6" s="125">
        <v>10000000</v>
      </c>
      <c r="D6" s="152"/>
      <c r="E6" s="124">
        <v>13157184</v>
      </c>
      <c r="F6" s="124">
        <v>13432051</v>
      </c>
      <c r="G6" s="124">
        <v>13782778</v>
      </c>
      <c r="H6" s="124">
        <v>14067497</v>
      </c>
      <c r="I6" s="124">
        <v>14425121</v>
      </c>
      <c r="J6" s="130">
        <f t="shared" si="0"/>
        <v>68864631</v>
      </c>
    </row>
    <row r="7" spans="1:11" ht="14.25" customHeight="1" x14ac:dyDescent="0.25">
      <c r="A7" s="131">
        <v>5305</v>
      </c>
      <c r="B7" s="123" t="s">
        <v>28</v>
      </c>
      <c r="C7" s="124">
        <v>142036417.41678625</v>
      </c>
      <c r="D7" s="152"/>
      <c r="E7" s="124">
        <v>184647342</v>
      </c>
      <c r="F7" s="124">
        <v>188504820</v>
      </c>
      <c r="G7" s="124">
        <v>193426905</v>
      </c>
      <c r="H7" s="124">
        <v>197422644</v>
      </c>
      <c r="I7" s="124">
        <v>202441512</v>
      </c>
      <c r="J7" s="132">
        <f t="shared" si="0"/>
        <v>966443223</v>
      </c>
    </row>
    <row r="8" spans="1:11" ht="14.25" customHeight="1" x14ac:dyDescent="0.25">
      <c r="A8" s="131">
        <v>5307</v>
      </c>
      <c r="B8" s="123" t="s">
        <v>35</v>
      </c>
      <c r="C8" s="124">
        <v>4929452499</v>
      </c>
      <c r="D8" s="152"/>
      <c r="E8" s="124">
        <v>6408288249</v>
      </c>
      <c r="F8" s="124">
        <v>6542164133</v>
      </c>
      <c r="G8" s="124">
        <v>6712987840</v>
      </c>
      <c r="H8" s="124">
        <v>6851662142</v>
      </c>
      <c r="I8" s="124">
        <v>7025844743</v>
      </c>
      <c r="J8" s="132">
        <f t="shared" si="0"/>
        <v>33540947107</v>
      </c>
    </row>
    <row r="9" spans="1:11" ht="14.25" customHeight="1" x14ac:dyDescent="0.25">
      <c r="A9" s="131">
        <v>5310</v>
      </c>
      <c r="B9" s="123" t="s">
        <v>41</v>
      </c>
      <c r="C9" s="124">
        <v>285574687.54091394</v>
      </c>
      <c r="D9" s="152"/>
      <c r="E9" s="124">
        <v>371247094</v>
      </c>
      <c r="F9" s="124">
        <v>379002836</v>
      </c>
      <c r="G9" s="124">
        <v>388899052</v>
      </c>
      <c r="H9" s="124">
        <v>396932778</v>
      </c>
      <c r="I9" s="124">
        <v>407023583</v>
      </c>
      <c r="J9" s="132">
        <f t="shared" si="0"/>
        <v>1943105343</v>
      </c>
    </row>
    <row r="10" spans="1:11" ht="14.25" customHeight="1" x14ac:dyDescent="0.25">
      <c r="A10" s="131" t="s">
        <v>42</v>
      </c>
      <c r="B10" s="123" t="s">
        <v>179</v>
      </c>
      <c r="C10" s="125">
        <v>3500000</v>
      </c>
      <c r="D10" s="152"/>
      <c r="E10" s="124">
        <v>4605014</v>
      </c>
      <c r="F10" s="124">
        <v>4701218</v>
      </c>
      <c r="G10" s="124">
        <v>4823972</v>
      </c>
      <c r="H10" s="124">
        <v>4923624</v>
      </c>
      <c r="I10" s="124">
        <v>5048792</v>
      </c>
      <c r="J10" s="132">
        <f t="shared" si="0"/>
        <v>24102620</v>
      </c>
    </row>
    <row r="11" spans="1:11" ht="14.25" customHeight="1" x14ac:dyDescent="0.25">
      <c r="A11" s="131">
        <v>5311</v>
      </c>
      <c r="B11" s="123" t="s">
        <v>44</v>
      </c>
      <c r="C11" s="124">
        <v>673299657</v>
      </c>
      <c r="D11" s="152"/>
      <c r="E11" s="124">
        <v>875289555</v>
      </c>
      <c r="F11" s="124">
        <v>893575275</v>
      </c>
      <c r="G11" s="124">
        <v>916907591</v>
      </c>
      <c r="H11" s="124">
        <v>935848712</v>
      </c>
      <c r="I11" s="124">
        <v>959639810</v>
      </c>
      <c r="J11" s="132">
        <f t="shared" si="0"/>
        <v>4581260943</v>
      </c>
    </row>
    <row r="12" spans="1:11" ht="14.25" customHeight="1" x14ac:dyDescent="0.25">
      <c r="A12" s="131">
        <v>5312</v>
      </c>
      <c r="B12" s="123" t="s">
        <v>55</v>
      </c>
      <c r="C12" s="124">
        <v>30000000</v>
      </c>
      <c r="D12" s="152">
        <v>2</v>
      </c>
      <c r="E12" s="124">
        <v>36840115</v>
      </c>
      <c r="F12" s="124">
        <v>37609743</v>
      </c>
      <c r="G12" s="124">
        <v>38591779</v>
      </c>
      <c r="H12" s="124">
        <v>39388993</v>
      </c>
      <c r="I12" s="124">
        <v>40390337</v>
      </c>
      <c r="J12" s="132">
        <f t="shared" si="0"/>
        <v>192820967</v>
      </c>
    </row>
    <row r="13" spans="1:11" ht="14.25" customHeight="1" x14ac:dyDescent="0.25">
      <c r="A13" s="131">
        <v>5314</v>
      </c>
      <c r="B13" s="123" t="s">
        <v>62</v>
      </c>
      <c r="C13" s="124">
        <f>9000000+7500000</f>
        <v>16500000</v>
      </c>
      <c r="D13" s="153">
        <v>3</v>
      </c>
      <c r="E13" s="28">
        <v>11841465</v>
      </c>
      <c r="F13" s="124">
        <v>12088846</v>
      </c>
      <c r="G13" s="124">
        <v>12404500</v>
      </c>
      <c r="H13" s="124">
        <v>12660748</v>
      </c>
      <c r="I13" s="124">
        <v>12982608</v>
      </c>
      <c r="J13" s="132">
        <f t="shared" si="0"/>
        <v>61978167</v>
      </c>
    </row>
    <row r="14" spans="1:11" ht="14.25" customHeight="1" x14ac:dyDescent="0.25">
      <c r="A14" s="131">
        <v>5318</v>
      </c>
      <c r="B14" s="123" t="s">
        <v>66</v>
      </c>
      <c r="C14" s="124">
        <v>5000000</v>
      </c>
      <c r="D14" s="152">
        <v>4</v>
      </c>
      <c r="E14" s="28">
        <v>5000000</v>
      </c>
      <c r="F14" s="124">
        <v>5104455</v>
      </c>
      <c r="G14" s="124">
        <v>5237739</v>
      </c>
      <c r="H14" s="124">
        <v>5345938</v>
      </c>
      <c r="I14" s="124">
        <v>5481842</v>
      </c>
      <c r="J14" s="132">
        <f t="shared" si="0"/>
        <v>26169974</v>
      </c>
    </row>
    <row r="15" spans="1:11" ht="14.25" customHeight="1" x14ac:dyDescent="0.25">
      <c r="A15" s="131">
        <v>5334</v>
      </c>
      <c r="B15" s="123" t="s">
        <v>67</v>
      </c>
      <c r="C15" s="126">
        <v>0</v>
      </c>
      <c r="D15" s="154">
        <v>5</v>
      </c>
      <c r="E15" s="124">
        <v>131000000</v>
      </c>
      <c r="F15" s="124">
        <v>134930000</v>
      </c>
      <c r="G15" s="124">
        <v>138977900</v>
      </c>
      <c r="H15" s="124">
        <v>143147237</v>
      </c>
      <c r="I15" s="124">
        <v>147441654</v>
      </c>
      <c r="J15" s="132">
        <f t="shared" si="0"/>
        <v>695496791</v>
      </c>
    </row>
    <row r="16" spans="1:11" ht="14.25" customHeight="1" x14ac:dyDescent="0.25">
      <c r="A16" s="131">
        <v>5335</v>
      </c>
      <c r="B16" s="123" t="s">
        <v>69</v>
      </c>
      <c r="C16" s="124">
        <v>4000000</v>
      </c>
      <c r="D16" s="152"/>
      <c r="E16" s="28">
        <v>5262874</v>
      </c>
      <c r="F16" s="124">
        <v>5372820</v>
      </c>
      <c r="G16" s="124">
        <v>5513111</v>
      </c>
      <c r="H16" s="124">
        <v>5626999</v>
      </c>
      <c r="I16" s="124">
        <v>5770048</v>
      </c>
      <c r="J16" s="132">
        <f t="shared" si="0"/>
        <v>27545852</v>
      </c>
    </row>
    <row r="17" spans="1:10" ht="14.25" customHeight="1" x14ac:dyDescent="0.25">
      <c r="A17" s="131">
        <v>5337</v>
      </c>
      <c r="B17" s="123" t="s">
        <v>70</v>
      </c>
      <c r="C17" s="124">
        <v>2683798369</v>
      </c>
      <c r="D17" s="152"/>
      <c r="E17" s="124">
        <v>3515528226</v>
      </c>
      <c r="F17" s="124">
        <v>3587778037</v>
      </c>
      <c r="G17" s="124">
        <v>3680934484</v>
      </c>
      <c r="H17" s="124">
        <v>3755675417</v>
      </c>
      <c r="I17" s="124">
        <v>3850496668</v>
      </c>
      <c r="J17" s="132">
        <f t="shared" si="0"/>
        <v>18390412832</v>
      </c>
    </row>
    <row r="18" spans="1:10" ht="14.25" customHeight="1" x14ac:dyDescent="0.25">
      <c r="A18" s="131">
        <v>5339</v>
      </c>
      <c r="B18" s="123" t="s">
        <v>79</v>
      </c>
      <c r="C18" s="124">
        <v>808653915</v>
      </c>
      <c r="D18" s="152"/>
      <c r="E18" s="127">
        <v>1051250090</v>
      </c>
      <c r="F18" s="127">
        <v>1073211810</v>
      </c>
      <c r="G18" s="127">
        <v>1101234651</v>
      </c>
      <c r="H18" s="127">
        <v>1123983529</v>
      </c>
      <c r="I18" s="127">
        <v>1152557380</v>
      </c>
      <c r="J18" s="132">
        <f t="shared" si="0"/>
        <v>5502237460</v>
      </c>
    </row>
    <row r="19" spans="1:10" ht="14.25" customHeight="1" x14ac:dyDescent="0.25">
      <c r="A19" s="131">
        <v>5340</v>
      </c>
      <c r="B19" s="123" t="s">
        <v>86</v>
      </c>
      <c r="C19" s="124">
        <v>570032917</v>
      </c>
      <c r="D19" s="152"/>
      <c r="E19" s="124">
        <v>741042792</v>
      </c>
      <c r="F19" s="124">
        <v>756523956</v>
      </c>
      <c r="G19" s="124">
        <v>776277698</v>
      </c>
      <c r="H19" s="124">
        <v>792313742</v>
      </c>
      <c r="I19" s="124">
        <v>812455901</v>
      </c>
      <c r="J19" s="132">
        <f t="shared" si="0"/>
        <v>3878614089</v>
      </c>
    </row>
    <row r="20" spans="1:10" ht="14.25" customHeight="1" x14ac:dyDescent="0.25">
      <c r="A20" s="133"/>
      <c r="B20" s="136"/>
      <c r="C20" s="137"/>
      <c r="D20" s="157"/>
      <c r="E20" s="137"/>
      <c r="F20" s="137"/>
      <c r="G20" s="137"/>
      <c r="H20" s="137"/>
      <c r="I20" s="137"/>
      <c r="J20" s="138"/>
    </row>
    <row r="21" spans="1:10" ht="19.5" customHeight="1" thickBot="1" x14ac:dyDescent="0.25">
      <c r="A21" s="477" t="s">
        <v>187</v>
      </c>
      <c r="B21" s="478"/>
      <c r="C21" s="134">
        <v>2808772000</v>
      </c>
      <c r="D21" s="159"/>
      <c r="E21" s="134">
        <f>E22+E23+E24+E25</f>
        <v>3400000000</v>
      </c>
      <c r="F21" s="134">
        <f>F22+F23+F24+F25</f>
        <v>3400000000</v>
      </c>
      <c r="G21" s="134">
        <f>G22+G23+G24+G25</f>
        <v>3400000000</v>
      </c>
      <c r="H21" s="134">
        <f>H22+H23+H24+H25</f>
        <v>3400000000</v>
      </c>
      <c r="I21" s="134">
        <f>I22+I23+I24+I25</f>
        <v>3400000000</v>
      </c>
      <c r="J21" s="135">
        <f>SUM(E21:I21)</f>
        <v>17000000000</v>
      </c>
    </row>
    <row r="22" spans="1:10" ht="14.25" customHeight="1" x14ac:dyDescent="0.25">
      <c r="A22" s="139">
        <v>5309</v>
      </c>
      <c r="B22" s="140" t="s">
        <v>96</v>
      </c>
      <c r="C22" s="141">
        <v>2014000000</v>
      </c>
      <c r="D22" s="160"/>
      <c r="E22" s="141">
        <v>3000000000</v>
      </c>
      <c r="F22" s="141">
        <v>3000000000</v>
      </c>
      <c r="G22" s="141">
        <v>3000000000</v>
      </c>
      <c r="H22" s="141">
        <v>3000000000</v>
      </c>
      <c r="I22" s="141">
        <v>3000000000</v>
      </c>
      <c r="J22" s="142">
        <f>SUM(E22:I22)</f>
        <v>15000000000</v>
      </c>
    </row>
    <row r="23" spans="1:10" ht="14.25" customHeight="1" x14ac:dyDescent="0.25">
      <c r="A23" s="131" t="s">
        <v>125</v>
      </c>
      <c r="B23" s="123" t="s">
        <v>126</v>
      </c>
      <c r="C23" s="124"/>
      <c r="D23" s="152"/>
      <c r="E23" s="128">
        <v>50000000</v>
      </c>
      <c r="F23" s="128">
        <v>50000000</v>
      </c>
      <c r="G23" s="128">
        <v>50000000</v>
      </c>
      <c r="H23" s="128">
        <v>50000000</v>
      </c>
      <c r="I23" s="128">
        <v>50000000</v>
      </c>
      <c r="J23" s="132">
        <f>SUM(E23:I23)</f>
        <v>250000000</v>
      </c>
    </row>
    <row r="24" spans="1:10" ht="14.25" customHeight="1" x14ac:dyDescent="0.25">
      <c r="A24" s="131" t="s">
        <v>127</v>
      </c>
      <c r="B24" s="123" t="s">
        <v>120</v>
      </c>
      <c r="C24" s="124"/>
      <c r="D24" s="152"/>
      <c r="E24" s="128">
        <v>200000000</v>
      </c>
      <c r="F24" s="128">
        <v>200000000</v>
      </c>
      <c r="G24" s="128">
        <v>200000000</v>
      </c>
      <c r="H24" s="128">
        <v>200000000</v>
      </c>
      <c r="I24" s="128">
        <v>200000000</v>
      </c>
      <c r="J24" s="132">
        <f>SUM(E24:I24)</f>
        <v>1000000000</v>
      </c>
    </row>
    <row r="25" spans="1:10" ht="14.25" customHeight="1" x14ac:dyDescent="0.25">
      <c r="A25" s="131" t="s">
        <v>97</v>
      </c>
      <c r="B25" s="123" t="s">
        <v>188</v>
      </c>
      <c r="C25" s="124">
        <v>150000000</v>
      </c>
      <c r="D25" s="152"/>
      <c r="E25" s="124">
        <v>150000000</v>
      </c>
      <c r="F25" s="124">
        <v>150000000</v>
      </c>
      <c r="G25" s="124">
        <v>150000000</v>
      </c>
      <c r="H25" s="124">
        <v>150000000</v>
      </c>
      <c r="I25" s="124">
        <v>150000000</v>
      </c>
      <c r="J25" s="132">
        <f>SUM(E25:I25)</f>
        <v>750000000</v>
      </c>
    </row>
    <row r="26" spans="1:10" ht="14.25" customHeight="1" x14ac:dyDescent="0.25">
      <c r="A26" s="17">
        <v>5314</v>
      </c>
      <c r="B26" s="18" t="s">
        <v>101</v>
      </c>
      <c r="C26" s="20">
        <v>7500000</v>
      </c>
      <c r="D26" s="43"/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32">
        <v>0</v>
      </c>
    </row>
    <row r="27" spans="1:10" ht="14.25" customHeight="1" x14ac:dyDescent="0.25">
      <c r="A27" s="139" t="s">
        <v>103</v>
      </c>
      <c r="B27" s="140" t="s">
        <v>104</v>
      </c>
      <c r="C27" s="161">
        <v>516220000</v>
      </c>
      <c r="D27" s="152"/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32">
        <v>0</v>
      </c>
    </row>
    <row r="28" spans="1:10" ht="14.25" customHeight="1" x14ac:dyDescent="0.25">
      <c r="A28" s="131">
        <v>5334</v>
      </c>
      <c r="B28" s="123" t="s">
        <v>67</v>
      </c>
      <c r="C28" s="124">
        <v>121052000</v>
      </c>
      <c r="D28" s="152"/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32">
        <v>0</v>
      </c>
    </row>
    <row r="29" spans="1:10" ht="14.25" customHeight="1" x14ac:dyDescent="0.25">
      <c r="A29" s="133"/>
      <c r="B29" s="136"/>
      <c r="C29" s="137"/>
      <c r="D29" s="157"/>
      <c r="E29" s="137"/>
      <c r="F29" s="137"/>
      <c r="G29" s="137"/>
      <c r="H29" s="137"/>
      <c r="I29" s="137"/>
      <c r="J29" s="138"/>
    </row>
    <row r="30" spans="1:10" ht="19.5" customHeight="1" thickBot="1" x14ac:dyDescent="0.25">
      <c r="A30" s="477" t="s">
        <v>130</v>
      </c>
      <c r="B30" s="478"/>
      <c r="C30" s="134"/>
      <c r="D30" s="159"/>
      <c r="E30" s="134">
        <f>E31+E32+E33+E34+E35+E36+E37</f>
        <v>4250000000</v>
      </c>
      <c r="F30" s="134">
        <f>F31+F32+F33+F34+F35+F36+F37</f>
        <v>4250000000</v>
      </c>
      <c r="G30" s="134">
        <f>G31+G32+G33+G34+G35+G36+G37</f>
        <v>4250000000</v>
      </c>
      <c r="H30" s="134">
        <f>H31+H32+H33+H34+H35+H36+H37</f>
        <v>4250000000</v>
      </c>
      <c r="I30" s="134">
        <f>I31+I32+I33+I34+I35+I36+I37</f>
        <v>4250000000</v>
      </c>
      <c r="J30" s="135">
        <f t="shared" ref="J30:J37" si="1">SUM(E30:I30)</f>
        <v>21250000000</v>
      </c>
    </row>
    <row r="31" spans="1:10" ht="14.25" customHeight="1" x14ac:dyDescent="0.25">
      <c r="A31" s="139">
        <v>5337</v>
      </c>
      <c r="B31" s="140" t="s">
        <v>70</v>
      </c>
      <c r="C31" s="161"/>
      <c r="D31" s="160"/>
      <c r="E31" s="162">
        <v>950000000</v>
      </c>
      <c r="F31" s="162">
        <v>950000000</v>
      </c>
      <c r="G31" s="162">
        <v>950000000</v>
      </c>
      <c r="H31" s="162">
        <v>950000000</v>
      </c>
      <c r="I31" s="162">
        <v>950000000</v>
      </c>
      <c r="J31" s="142">
        <f t="shared" si="1"/>
        <v>4750000000</v>
      </c>
    </row>
    <row r="32" spans="1:10" ht="14.25" customHeight="1" x14ac:dyDescent="0.25">
      <c r="A32" s="131" t="s">
        <v>84</v>
      </c>
      <c r="B32" s="123" t="s">
        <v>85</v>
      </c>
      <c r="C32" s="125"/>
      <c r="D32" s="152"/>
      <c r="E32" s="128">
        <v>1050000000</v>
      </c>
      <c r="F32" s="128">
        <v>1050000000</v>
      </c>
      <c r="G32" s="128">
        <v>1050000000</v>
      </c>
      <c r="H32" s="128">
        <v>1050000000</v>
      </c>
      <c r="I32" s="128">
        <v>1050000000</v>
      </c>
      <c r="J32" s="132">
        <f t="shared" si="1"/>
        <v>5250000000</v>
      </c>
    </row>
    <row r="33" spans="1:10" ht="14.25" customHeight="1" x14ac:dyDescent="0.25">
      <c r="A33" s="131">
        <v>5310</v>
      </c>
      <c r="B33" s="123" t="s">
        <v>41</v>
      </c>
      <c r="C33" s="155"/>
      <c r="D33" s="156"/>
      <c r="E33" s="128">
        <v>50000000</v>
      </c>
      <c r="F33" s="128">
        <v>50000000</v>
      </c>
      <c r="G33" s="128">
        <v>50000000</v>
      </c>
      <c r="H33" s="128">
        <v>50000000</v>
      </c>
      <c r="I33" s="128">
        <v>50000000</v>
      </c>
      <c r="J33" s="132">
        <f t="shared" si="1"/>
        <v>250000000</v>
      </c>
    </row>
    <row r="34" spans="1:10" ht="14.25" customHeight="1" x14ac:dyDescent="0.25">
      <c r="A34" s="131">
        <v>5309</v>
      </c>
      <c r="B34" s="123" t="s">
        <v>137</v>
      </c>
      <c r="C34" s="155"/>
      <c r="D34" s="156"/>
      <c r="E34" s="128">
        <v>1600000000</v>
      </c>
      <c r="F34" s="128">
        <v>1600000000</v>
      </c>
      <c r="G34" s="128">
        <v>1600000000</v>
      </c>
      <c r="H34" s="128">
        <v>1600000000</v>
      </c>
      <c r="I34" s="128">
        <v>1600000000</v>
      </c>
      <c r="J34" s="132">
        <f t="shared" si="1"/>
        <v>8000000000</v>
      </c>
    </row>
    <row r="35" spans="1:10" ht="14.25" customHeight="1" x14ac:dyDescent="0.25">
      <c r="A35" s="131" t="s">
        <v>138</v>
      </c>
      <c r="B35" s="123" t="s">
        <v>141</v>
      </c>
      <c r="C35" s="155"/>
      <c r="D35" s="156"/>
      <c r="E35" s="128">
        <v>350000000</v>
      </c>
      <c r="F35" s="128">
        <v>350000000</v>
      </c>
      <c r="G35" s="128">
        <v>350000000</v>
      </c>
      <c r="H35" s="128">
        <v>350000000</v>
      </c>
      <c r="I35" s="128">
        <v>350000000</v>
      </c>
      <c r="J35" s="132">
        <f t="shared" si="1"/>
        <v>1750000000</v>
      </c>
    </row>
    <row r="36" spans="1:10" ht="14.25" customHeight="1" x14ac:dyDescent="0.25">
      <c r="A36" s="131" t="s">
        <v>125</v>
      </c>
      <c r="B36" s="123" t="s">
        <v>126</v>
      </c>
      <c r="C36" s="155"/>
      <c r="D36" s="156"/>
      <c r="E36" s="128">
        <v>50000000</v>
      </c>
      <c r="F36" s="128">
        <v>50000000</v>
      </c>
      <c r="G36" s="128">
        <v>50000000</v>
      </c>
      <c r="H36" s="128">
        <v>50000000</v>
      </c>
      <c r="I36" s="128">
        <v>50000000</v>
      </c>
      <c r="J36" s="132">
        <f t="shared" si="1"/>
        <v>250000000</v>
      </c>
    </row>
    <row r="37" spans="1:10" ht="14.25" customHeight="1" x14ac:dyDescent="0.25">
      <c r="A37" s="131" t="s">
        <v>127</v>
      </c>
      <c r="B37" s="123" t="s">
        <v>120</v>
      </c>
      <c r="C37" s="155"/>
      <c r="D37" s="156"/>
      <c r="E37" s="128">
        <v>200000000</v>
      </c>
      <c r="F37" s="128">
        <v>200000000</v>
      </c>
      <c r="G37" s="128">
        <v>200000000</v>
      </c>
      <c r="H37" s="128">
        <v>200000000</v>
      </c>
      <c r="I37" s="128">
        <v>200000000</v>
      </c>
      <c r="J37" s="132">
        <f t="shared" si="1"/>
        <v>1000000000</v>
      </c>
    </row>
    <row r="38" spans="1:10" ht="32.25" customHeight="1" thickBot="1" x14ac:dyDescent="0.25">
      <c r="A38" s="519" t="s">
        <v>147</v>
      </c>
      <c r="B38" s="520"/>
      <c r="C38" s="134">
        <f>C4+C21+C30</f>
        <v>12959120462</v>
      </c>
      <c r="D38" s="167"/>
      <c r="E38" s="134">
        <f t="shared" ref="E38:J38" si="2">E4+E21+E30</f>
        <v>21005000000</v>
      </c>
      <c r="F38" s="134">
        <f t="shared" si="2"/>
        <v>21284000000</v>
      </c>
      <c r="G38" s="134">
        <f t="shared" si="2"/>
        <v>21640000000</v>
      </c>
      <c r="H38" s="134">
        <f t="shared" si="2"/>
        <v>21929000000</v>
      </c>
      <c r="I38" s="134">
        <f t="shared" si="2"/>
        <v>22292000000</v>
      </c>
      <c r="J38" s="135">
        <f t="shared" si="2"/>
        <v>108150000000</v>
      </c>
    </row>
    <row r="39" spans="1:10" x14ac:dyDescent="0.25">
      <c r="A39" s="511" t="s">
        <v>189</v>
      </c>
      <c r="B39" s="512"/>
      <c r="C39" s="512"/>
      <c r="D39" s="512"/>
      <c r="E39" s="512"/>
      <c r="F39" s="512"/>
      <c r="G39" s="512"/>
      <c r="H39" s="512"/>
      <c r="I39" s="512"/>
      <c r="J39" s="512"/>
    </row>
    <row r="40" spans="1:10" ht="14.25" customHeight="1" x14ac:dyDescent="0.25">
      <c r="A40" s="506" t="s">
        <v>190</v>
      </c>
      <c r="B40" s="507"/>
      <c r="C40" s="507"/>
      <c r="D40" s="507"/>
      <c r="E40" s="507"/>
      <c r="F40" s="507"/>
      <c r="G40" s="507"/>
      <c r="H40" s="507"/>
      <c r="I40" s="507"/>
      <c r="J40" s="507"/>
    </row>
    <row r="41" spans="1:10" ht="14.25" customHeight="1" x14ac:dyDescent="0.25">
      <c r="A41" s="506" t="s">
        <v>191</v>
      </c>
      <c r="B41" s="507"/>
      <c r="C41" s="507"/>
      <c r="D41" s="507"/>
      <c r="E41" s="507"/>
      <c r="F41" s="507"/>
      <c r="G41" s="507"/>
      <c r="H41" s="507"/>
      <c r="I41" s="507"/>
      <c r="J41" s="507"/>
    </row>
    <row r="42" spans="1:10" ht="14.25" customHeight="1" x14ac:dyDescent="0.25">
      <c r="A42" s="506" t="s">
        <v>149</v>
      </c>
      <c r="B42" s="507"/>
      <c r="C42" s="507"/>
      <c r="D42" s="507"/>
      <c r="E42" s="507"/>
      <c r="F42" s="507"/>
      <c r="G42" s="507"/>
      <c r="H42" s="507"/>
      <c r="I42" s="507"/>
      <c r="J42" s="507"/>
    </row>
    <row r="43" spans="1:10" ht="14.25" customHeight="1" x14ac:dyDescent="0.25">
      <c r="A43" s="506" t="s">
        <v>192</v>
      </c>
      <c r="B43" s="507"/>
      <c r="C43" s="507"/>
      <c r="D43" s="507"/>
      <c r="E43" s="507"/>
      <c r="F43" s="507"/>
      <c r="G43" s="507"/>
      <c r="H43" s="507"/>
      <c r="I43" s="507"/>
      <c r="J43" s="507"/>
    </row>
    <row r="44" spans="1:10" ht="14.25" customHeight="1" x14ac:dyDescent="0.25">
      <c r="A44" s="120"/>
      <c r="B44" s="121"/>
      <c r="C44" s="122"/>
      <c r="D44" s="149"/>
      <c r="E44" s="121"/>
      <c r="F44" s="121"/>
      <c r="G44" s="121"/>
      <c r="H44" s="121"/>
      <c r="I44" s="121"/>
      <c r="J44" s="121"/>
    </row>
    <row r="45" spans="1:10" ht="14.25" customHeight="1" x14ac:dyDescent="0.25">
      <c r="A45" s="120"/>
      <c r="B45" s="121"/>
      <c r="C45" s="122"/>
      <c r="D45" s="149"/>
      <c r="E45" s="121"/>
      <c r="F45" s="121"/>
      <c r="G45" s="121"/>
      <c r="H45" s="121"/>
      <c r="I45" s="121"/>
      <c r="J45" s="121"/>
    </row>
    <row r="46" spans="1:10" ht="14.25" customHeight="1" x14ac:dyDescent="0.25">
      <c r="A46" s="120"/>
      <c r="B46" s="121"/>
      <c r="C46" s="122"/>
      <c r="D46" s="149"/>
      <c r="E46" s="121"/>
      <c r="F46" s="121"/>
      <c r="G46" s="121"/>
      <c r="H46" s="121"/>
      <c r="I46" s="121"/>
      <c r="J46" s="121"/>
    </row>
    <row r="47" spans="1:10" ht="14.25" customHeight="1" x14ac:dyDescent="0.25">
      <c r="A47" s="120"/>
      <c r="B47" s="121"/>
      <c r="C47" s="122"/>
      <c r="D47" s="149"/>
      <c r="E47" s="121"/>
      <c r="F47" s="121"/>
      <c r="G47" s="121"/>
      <c r="H47" s="121"/>
      <c r="I47" s="121"/>
      <c r="J47" s="121"/>
    </row>
    <row r="48" spans="1:10" ht="14.25" customHeight="1" x14ac:dyDescent="0.25">
      <c r="A48" s="120"/>
      <c r="B48" s="121"/>
      <c r="C48" s="122"/>
      <c r="D48" s="149"/>
      <c r="E48" s="121"/>
      <c r="F48" s="121"/>
      <c r="G48" s="121"/>
      <c r="H48" s="121"/>
      <c r="I48" s="121"/>
      <c r="J48" s="121"/>
    </row>
    <row r="49" spans="1:10" ht="14.25" customHeight="1" x14ac:dyDescent="0.25">
      <c r="A49" s="120"/>
      <c r="B49" s="121"/>
      <c r="C49" s="122"/>
      <c r="D49" s="149"/>
      <c r="E49" s="121"/>
      <c r="F49" s="121"/>
      <c r="G49" s="121"/>
      <c r="H49" s="121"/>
      <c r="I49" s="121"/>
      <c r="J49" s="121"/>
    </row>
    <row r="50" spans="1:10" ht="14.25" customHeight="1" x14ac:dyDescent="0.25">
      <c r="A50" s="120"/>
      <c r="B50" s="121"/>
      <c r="C50" s="122"/>
      <c r="D50" s="149"/>
      <c r="E50" s="121"/>
      <c r="F50" s="121"/>
      <c r="G50" s="121"/>
      <c r="H50" s="121"/>
      <c r="I50" s="121"/>
      <c r="J50" s="121"/>
    </row>
    <row r="51" spans="1:10" ht="14.25" customHeight="1" x14ac:dyDescent="0.25">
      <c r="A51" s="120"/>
      <c r="B51" s="121"/>
      <c r="C51" s="122"/>
      <c r="D51" s="149"/>
      <c r="E51" s="121"/>
      <c r="F51" s="121"/>
      <c r="G51" s="121"/>
      <c r="H51" s="121"/>
      <c r="I51" s="121"/>
      <c r="J51" s="121"/>
    </row>
    <row r="52" spans="1:10" ht="14.25" customHeight="1" x14ac:dyDescent="0.25">
      <c r="A52" s="120"/>
      <c r="B52" s="121"/>
      <c r="C52" s="122"/>
      <c r="D52" s="149"/>
      <c r="E52" s="121"/>
      <c r="F52" s="121"/>
      <c r="G52" s="121"/>
      <c r="H52" s="121"/>
      <c r="I52" s="121"/>
      <c r="J52" s="121"/>
    </row>
    <row r="53" spans="1:10" ht="14.25" customHeight="1" x14ac:dyDescent="0.25">
      <c r="A53" s="120"/>
      <c r="B53" s="121"/>
      <c r="C53" s="122"/>
      <c r="D53" s="149"/>
      <c r="E53" s="121"/>
      <c r="F53" s="121"/>
      <c r="G53" s="121"/>
      <c r="H53" s="121"/>
      <c r="I53" s="121"/>
      <c r="J53" s="121"/>
    </row>
    <row r="54" spans="1:10" ht="14.25" customHeight="1" x14ac:dyDescent="0.25">
      <c r="A54" s="120"/>
      <c r="B54" s="121"/>
      <c r="C54" s="122"/>
      <c r="D54" s="149"/>
      <c r="E54" s="121"/>
      <c r="F54" s="121"/>
      <c r="G54" s="121"/>
      <c r="H54" s="121"/>
      <c r="I54" s="121"/>
      <c r="J54" s="121"/>
    </row>
    <row r="55" spans="1:10" ht="14.25" customHeight="1" x14ac:dyDescent="0.25">
      <c r="A55" s="120"/>
      <c r="B55" s="121"/>
      <c r="C55" s="122"/>
      <c r="D55" s="149"/>
      <c r="E55" s="121"/>
      <c r="F55" s="121"/>
      <c r="G55" s="121"/>
      <c r="H55" s="121"/>
      <c r="I55" s="121"/>
      <c r="J55" s="121"/>
    </row>
    <row r="56" spans="1:10" ht="14.25" customHeight="1" x14ac:dyDescent="0.25">
      <c r="A56" s="120"/>
      <c r="B56" s="121"/>
      <c r="C56" s="122"/>
      <c r="D56" s="149"/>
      <c r="E56" s="121"/>
      <c r="F56" s="121"/>
      <c r="G56" s="121"/>
      <c r="H56" s="121"/>
      <c r="I56" s="121"/>
      <c r="J56" s="121"/>
    </row>
    <row r="57" spans="1:10" ht="14.25" customHeight="1" x14ac:dyDescent="0.25">
      <c r="A57" s="120"/>
      <c r="B57" s="121"/>
      <c r="C57" s="122"/>
      <c r="D57" s="149"/>
      <c r="E57" s="121"/>
      <c r="F57" s="121"/>
      <c r="G57" s="121"/>
      <c r="H57" s="121"/>
      <c r="I57" s="121"/>
      <c r="J57" s="121"/>
    </row>
    <row r="58" spans="1:10" ht="14.25" customHeight="1" x14ac:dyDescent="0.25">
      <c r="A58" s="120"/>
      <c r="B58" s="121"/>
      <c r="C58" s="122"/>
      <c r="D58" s="149"/>
      <c r="E58" s="121"/>
      <c r="F58" s="121"/>
      <c r="G58" s="121"/>
      <c r="H58" s="121"/>
      <c r="I58" s="121"/>
      <c r="J58" s="121"/>
    </row>
    <row r="59" spans="1:10" ht="14.25" customHeight="1" x14ac:dyDescent="0.25">
      <c r="A59" s="120"/>
      <c r="B59" s="121"/>
      <c r="C59" s="122"/>
      <c r="D59" s="149"/>
      <c r="E59" s="121"/>
      <c r="F59" s="121"/>
      <c r="G59" s="121"/>
      <c r="H59" s="121"/>
      <c r="I59" s="121"/>
      <c r="J59" s="121"/>
    </row>
    <row r="60" spans="1:10" ht="14.25" customHeight="1" x14ac:dyDescent="0.25">
      <c r="A60" s="120"/>
      <c r="B60" s="121"/>
      <c r="C60" s="122"/>
      <c r="D60" s="149"/>
      <c r="E60" s="121"/>
      <c r="F60" s="121"/>
      <c r="G60" s="121"/>
      <c r="H60" s="121"/>
      <c r="I60" s="121"/>
      <c r="J60" s="121"/>
    </row>
    <row r="61" spans="1:10" ht="14.25" customHeight="1" x14ac:dyDescent="0.25">
      <c r="A61" s="120"/>
      <c r="B61" s="121"/>
      <c r="C61" s="122"/>
      <c r="D61" s="149"/>
      <c r="E61" s="121"/>
      <c r="F61" s="121"/>
      <c r="G61" s="121"/>
      <c r="H61" s="121"/>
      <c r="I61" s="121"/>
      <c r="J61" s="121"/>
    </row>
    <row r="62" spans="1:10" ht="14.25" customHeight="1" x14ac:dyDescent="0.25">
      <c r="A62" s="120"/>
      <c r="B62" s="121"/>
      <c r="C62" s="122"/>
      <c r="D62" s="149"/>
      <c r="E62" s="121"/>
      <c r="F62" s="121"/>
      <c r="G62" s="121"/>
      <c r="H62" s="121"/>
      <c r="I62" s="121"/>
      <c r="J62" s="121"/>
    </row>
    <row r="63" spans="1:10" ht="14.25" customHeight="1" x14ac:dyDescent="0.25">
      <c r="A63" s="120"/>
      <c r="B63" s="121"/>
      <c r="C63" s="122"/>
      <c r="D63" s="149"/>
      <c r="E63" s="121"/>
      <c r="F63" s="121"/>
      <c r="G63" s="121"/>
      <c r="H63" s="121"/>
      <c r="I63" s="121"/>
      <c r="J63" s="121"/>
    </row>
    <row r="64" spans="1:10" ht="14.25" customHeight="1" x14ac:dyDescent="0.25">
      <c r="A64" s="120"/>
      <c r="B64" s="121"/>
      <c r="C64" s="122"/>
      <c r="D64" s="149"/>
      <c r="E64" s="121"/>
      <c r="F64" s="121"/>
      <c r="G64" s="121"/>
      <c r="H64" s="121"/>
      <c r="I64" s="121"/>
      <c r="J64" s="121"/>
    </row>
    <row r="65" spans="1:10" ht="14.25" customHeight="1" x14ac:dyDescent="0.25">
      <c r="A65" s="120"/>
      <c r="B65" s="121"/>
      <c r="C65" s="122"/>
      <c r="D65" s="149"/>
      <c r="E65" s="121"/>
      <c r="F65" s="121"/>
      <c r="G65" s="121"/>
      <c r="H65" s="121"/>
      <c r="I65" s="121"/>
      <c r="J65" s="121"/>
    </row>
    <row r="66" spans="1:10" ht="14.25" customHeight="1" x14ac:dyDescent="0.25">
      <c r="A66" s="120"/>
      <c r="B66" s="121"/>
      <c r="C66" s="122"/>
      <c r="D66" s="149"/>
      <c r="E66" s="121"/>
      <c r="F66" s="121"/>
      <c r="G66" s="121"/>
      <c r="H66" s="121"/>
      <c r="I66" s="121"/>
      <c r="J66" s="121"/>
    </row>
    <row r="67" spans="1:10" ht="14.25" customHeight="1" x14ac:dyDescent="0.25">
      <c r="A67" s="120"/>
      <c r="B67" s="121"/>
      <c r="C67" s="122"/>
      <c r="D67" s="149"/>
      <c r="E67" s="121"/>
      <c r="F67" s="121"/>
      <c r="G67" s="121"/>
      <c r="H67" s="121"/>
      <c r="I67" s="121"/>
      <c r="J67" s="121"/>
    </row>
    <row r="68" spans="1:10" ht="14.25" customHeight="1" x14ac:dyDescent="0.25">
      <c r="A68" s="120"/>
      <c r="B68" s="121"/>
      <c r="C68" s="122"/>
      <c r="D68" s="149"/>
      <c r="E68" s="121"/>
      <c r="F68" s="121"/>
      <c r="G68" s="121"/>
      <c r="H68" s="121"/>
      <c r="I68" s="121"/>
      <c r="J68" s="121"/>
    </row>
    <row r="69" spans="1:10" ht="14.25" customHeight="1" x14ac:dyDescent="0.25">
      <c r="A69" s="120"/>
      <c r="B69" s="121"/>
      <c r="C69" s="122"/>
      <c r="D69" s="149"/>
      <c r="E69" s="121"/>
      <c r="F69" s="121"/>
      <c r="G69" s="121"/>
      <c r="H69" s="121"/>
      <c r="I69" s="121"/>
      <c r="J69" s="121"/>
    </row>
    <row r="70" spans="1:10" ht="14.25" customHeight="1" x14ac:dyDescent="0.25">
      <c r="A70" s="120"/>
      <c r="B70" s="121"/>
      <c r="C70" s="122"/>
      <c r="D70" s="149"/>
      <c r="E70" s="121"/>
      <c r="F70" s="121"/>
      <c r="G70" s="121"/>
      <c r="H70" s="121"/>
      <c r="I70" s="121"/>
      <c r="J70" s="121"/>
    </row>
    <row r="71" spans="1:10" ht="14.25" customHeight="1" x14ac:dyDescent="0.25">
      <c r="A71" s="120"/>
      <c r="B71" s="121"/>
      <c r="C71" s="122"/>
      <c r="D71" s="149"/>
      <c r="E71" s="121"/>
      <c r="F71" s="121"/>
      <c r="G71" s="121"/>
      <c r="H71" s="121"/>
      <c r="I71" s="121"/>
      <c r="J71" s="121"/>
    </row>
    <row r="72" spans="1:10" ht="14.25" customHeight="1" x14ac:dyDescent="0.25">
      <c r="A72" s="120"/>
      <c r="B72" s="121"/>
      <c r="C72" s="122"/>
      <c r="D72" s="149"/>
      <c r="E72" s="121"/>
      <c r="F72" s="121"/>
      <c r="G72" s="121"/>
      <c r="H72" s="121"/>
      <c r="I72" s="121"/>
      <c r="J72" s="121"/>
    </row>
    <row r="73" spans="1:10" ht="14.25" customHeight="1" x14ac:dyDescent="0.25">
      <c r="A73" s="120"/>
      <c r="B73" s="121"/>
      <c r="C73" s="122"/>
      <c r="D73" s="149"/>
      <c r="E73" s="121"/>
      <c r="F73" s="121"/>
      <c r="G73" s="121"/>
      <c r="H73" s="121"/>
      <c r="I73" s="121"/>
      <c r="J73" s="121"/>
    </row>
    <row r="74" spans="1:10" ht="14.25" customHeight="1" x14ac:dyDescent="0.25">
      <c r="A74" s="120"/>
      <c r="B74" s="121"/>
      <c r="C74" s="122"/>
      <c r="D74" s="149"/>
      <c r="E74" s="121"/>
      <c r="F74" s="121"/>
      <c r="G74" s="121"/>
      <c r="H74" s="121"/>
      <c r="I74" s="121"/>
      <c r="J74" s="121"/>
    </row>
    <row r="75" spans="1:10" ht="14.25" customHeight="1" x14ac:dyDescent="0.25">
      <c r="A75" s="120"/>
      <c r="B75" s="121"/>
      <c r="C75" s="122"/>
      <c r="D75" s="149"/>
      <c r="E75" s="121"/>
      <c r="F75" s="121"/>
      <c r="G75" s="121"/>
      <c r="H75" s="121"/>
      <c r="I75" s="121"/>
      <c r="J75" s="121"/>
    </row>
    <row r="76" spans="1:10" ht="14.25" customHeight="1" x14ac:dyDescent="0.25">
      <c r="A76" s="120"/>
      <c r="B76" s="121"/>
      <c r="C76" s="122"/>
      <c r="D76" s="149"/>
      <c r="E76" s="121"/>
      <c r="F76" s="121"/>
      <c r="G76" s="121"/>
      <c r="H76" s="121"/>
      <c r="I76" s="121"/>
      <c r="J76" s="121"/>
    </row>
    <row r="77" spans="1:10" ht="14.25" customHeight="1" x14ac:dyDescent="0.25">
      <c r="A77" s="120"/>
      <c r="B77" s="121"/>
      <c r="C77" s="122"/>
      <c r="D77" s="149"/>
      <c r="E77" s="121"/>
      <c r="F77" s="121"/>
      <c r="G77" s="121"/>
      <c r="H77" s="121"/>
      <c r="I77" s="121"/>
      <c r="J77" s="121"/>
    </row>
    <row r="78" spans="1:10" ht="14.25" customHeight="1" x14ac:dyDescent="0.25">
      <c r="A78" s="120"/>
      <c r="B78" s="121"/>
      <c r="C78" s="122"/>
      <c r="D78" s="149"/>
      <c r="E78" s="121"/>
      <c r="F78" s="121"/>
      <c r="G78" s="121"/>
      <c r="H78" s="121"/>
      <c r="I78" s="121"/>
      <c r="J78" s="121"/>
    </row>
    <row r="79" spans="1:10" ht="14.25" customHeight="1" x14ac:dyDescent="0.25">
      <c r="A79" s="120"/>
      <c r="B79" s="121"/>
      <c r="C79" s="122"/>
      <c r="D79" s="149"/>
      <c r="E79" s="121"/>
      <c r="F79" s="121"/>
      <c r="G79" s="121"/>
      <c r="H79" s="121"/>
      <c r="I79" s="121"/>
      <c r="J79" s="121"/>
    </row>
    <row r="80" spans="1:10" ht="14.25" customHeight="1" x14ac:dyDescent="0.25">
      <c r="A80" s="120"/>
      <c r="B80" s="121"/>
      <c r="C80" s="122"/>
      <c r="D80" s="149"/>
      <c r="E80" s="121"/>
      <c r="F80" s="121"/>
      <c r="G80" s="121"/>
      <c r="H80" s="121"/>
      <c r="I80" s="121"/>
      <c r="J80" s="121"/>
    </row>
    <row r="81" spans="1:10" ht="14.25" customHeight="1" x14ac:dyDescent="0.25">
      <c r="A81" s="120"/>
      <c r="B81" s="121"/>
      <c r="C81" s="122"/>
      <c r="D81" s="149"/>
      <c r="E81" s="121"/>
      <c r="F81" s="121"/>
      <c r="G81" s="121"/>
      <c r="H81" s="121"/>
      <c r="I81" s="121"/>
      <c r="J81" s="121"/>
    </row>
    <row r="82" spans="1:10" ht="14.25" customHeight="1" x14ac:dyDescent="0.25">
      <c r="A82" s="120"/>
      <c r="B82" s="121"/>
      <c r="C82" s="122"/>
      <c r="D82" s="149"/>
      <c r="E82" s="121"/>
      <c r="F82" s="121"/>
      <c r="G82" s="121"/>
      <c r="H82" s="121"/>
      <c r="I82" s="121"/>
      <c r="J82" s="121"/>
    </row>
    <row r="83" spans="1:10" ht="14.25" customHeight="1" x14ac:dyDescent="0.25">
      <c r="A83" s="120"/>
      <c r="B83" s="121"/>
      <c r="C83" s="122"/>
      <c r="D83" s="149"/>
      <c r="E83" s="121"/>
      <c r="F83" s="121"/>
      <c r="G83" s="121"/>
      <c r="H83" s="121"/>
      <c r="I83" s="121"/>
      <c r="J83" s="121"/>
    </row>
    <row r="84" spans="1:10" ht="14.25" customHeight="1" x14ac:dyDescent="0.25">
      <c r="A84" s="120"/>
      <c r="B84" s="121"/>
      <c r="C84" s="122"/>
      <c r="D84" s="149"/>
      <c r="E84" s="121"/>
      <c r="F84" s="121"/>
      <c r="G84" s="121"/>
      <c r="H84" s="121"/>
      <c r="I84" s="121"/>
      <c r="J84" s="121"/>
    </row>
    <row r="85" spans="1:10" ht="14.25" customHeight="1" x14ac:dyDescent="0.25">
      <c r="A85" s="120"/>
      <c r="B85" s="121"/>
      <c r="C85" s="122"/>
      <c r="D85" s="149"/>
      <c r="E85" s="121"/>
      <c r="F85" s="121"/>
      <c r="G85" s="121"/>
      <c r="H85" s="121"/>
      <c r="I85" s="121"/>
      <c r="J85" s="121"/>
    </row>
    <row r="86" spans="1:10" ht="14.25" customHeight="1" x14ac:dyDescent="0.25">
      <c r="A86" s="120"/>
      <c r="B86" s="121"/>
      <c r="C86" s="122"/>
      <c r="D86" s="149"/>
      <c r="E86" s="121"/>
      <c r="F86" s="121"/>
      <c r="G86" s="121"/>
      <c r="H86" s="121"/>
      <c r="I86" s="121"/>
      <c r="J86" s="121"/>
    </row>
    <row r="87" spans="1:10" ht="14.25" customHeight="1" x14ac:dyDescent="0.25">
      <c r="A87" s="120"/>
      <c r="B87" s="121"/>
      <c r="C87" s="122"/>
      <c r="D87" s="149"/>
      <c r="E87" s="121"/>
      <c r="F87" s="121"/>
      <c r="G87" s="121"/>
      <c r="H87" s="121"/>
      <c r="I87" s="121"/>
      <c r="J87" s="121"/>
    </row>
    <row r="88" spans="1:10" ht="14.25" customHeight="1" x14ac:dyDescent="0.25">
      <c r="A88" s="120"/>
      <c r="B88" s="121"/>
      <c r="C88" s="122"/>
      <c r="D88" s="149"/>
      <c r="E88" s="121"/>
      <c r="F88" s="121"/>
      <c r="G88" s="121"/>
      <c r="H88" s="121"/>
      <c r="I88" s="121"/>
      <c r="J88" s="121"/>
    </row>
    <row r="89" spans="1:10" ht="14.25" customHeight="1" x14ac:dyDescent="0.25">
      <c r="A89" s="120"/>
      <c r="B89" s="121"/>
      <c r="C89" s="122"/>
      <c r="D89" s="149"/>
      <c r="E89" s="121"/>
      <c r="F89" s="121"/>
      <c r="G89" s="121"/>
      <c r="H89" s="121"/>
      <c r="I89" s="121"/>
      <c r="J89" s="121"/>
    </row>
    <row r="90" spans="1:10" ht="14.25" customHeight="1" x14ac:dyDescent="0.25">
      <c r="A90" s="120"/>
      <c r="B90" s="121"/>
      <c r="C90" s="122"/>
      <c r="D90" s="149"/>
      <c r="E90" s="121"/>
      <c r="F90" s="121"/>
      <c r="G90" s="121"/>
      <c r="H90" s="121"/>
      <c r="I90" s="121"/>
      <c r="J90" s="121"/>
    </row>
    <row r="91" spans="1:10" ht="14.25" customHeight="1" x14ac:dyDescent="0.25">
      <c r="A91" s="120"/>
      <c r="B91" s="121"/>
      <c r="C91" s="122"/>
      <c r="D91" s="149"/>
      <c r="E91" s="121"/>
      <c r="F91" s="121"/>
      <c r="G91" s="121"/>
      <c r="H91" s="121"/>
      <c r="I91" s="121"/>
      <c r="J91" s="121"/>
    </row>
    <row r="92" spans="1:10" ht="14.25" customHeight="1" x14ac:dyDescent="0.25">
      <c r="A92" s="120"/>
      <c r="B92" s="121"/>
      <c r="C92" s="122"/>
      <c r="D92" s="149"/>
      <c r="E92" s="121"/>
      <c r="F92" s="121"/>
      <c r="G92" s="121"/>
      <c r="H92" s="121"/>
      <c r="I92" s="121"/>
      <c r="J92" s="121"/>
    </row>
    <row r="93" spans="1:10" ht="14.25" customHeight="1" x14ac:dyDescent="0.25">
      <c r="A93" s="120"/>
      <c r="B93" s="121"/>
      <c r="C93" s="122"/>
      <c r="D93" s="149"/>
      <c r="E93" s="121"/>
      <c r="F93" s="121"/>
      <c r="G93" s="121"/>
      <c r="H93" s="121"/>
      <c r="I93" s="121"/>
      <c r="J93" s="121"/>
    </row>
    <row r="94" spans="1:10" ht="14.25" customHeight="1" x14ac:dyDescent="0.25">
      <c r="A94" s="120"/>
      <c r="B94" s="121"/>
      <c r="C94" s="122"/>
      <c r="D94" s="149"/>
      <c r="E94" s="121"/>
      <c r="F94" s="121"/>
      <c r="G94" s="121"/>
      <c r="H94" s="121"/>
      <c r="I94" s="121"/>
      <c r="J94" s="121"/>
    </row>
    <row r="95" spans="1:10" ht="14.25" customHeight="1" x14ac:dyDescent="0.25">
      <c r="A95" s="120"/>
      <c r="B95" s="121"/>
      <c r="C95" s="122"/>
      <c r="D95" s="149"/>
      <c r="E95" s="121"/>
      <c r="F95" s="121"/>
      <c r="G95" s="121"/>
      <c r="H95" s="121"/>
      <c r="I95" s="121"/>
      <c r="J95" s="121"/>
    </row>
    <row r="96" spans="1:10" ht="14.25" customHeight="1" x14ac:dyDescent="0.25">
      <c r="A96" s="120"/>
      <c r="B96" s="121"/>
      <c r="C96" s="122"/>
      <c r="D96" s="149"/>
      <c r="E96" s="121"/>
      <c r="F96" s="121"/>
      <c r="G96" s="121"/>
      <c r="H96" s="121"/>
      <c r="I96" s="121"/>
      <c r="J96" s="121"/>
    </row>
    <row r="97" spans="1:10" ht="14.25" customHeight="1" x14ac:dyDescent="0.25">
      <c r="A97" s="120"/>
      <c r="B97" s="121"/>
      <c r="C97" s="122"/>
      <c r="D97" s="149"/>
      <c r="E97" s="121"/>
      <c r="F97" s="121"/>
      <c r="G97" s="121"/>
      <c r="H97" s="121"/>
      <c r="I97" s="121"/>
      <c r="J97" s="121"/>
    </row>
    <row r="98" spans="1:10" ht="14.25" customHeight="1" x14ac:dyDescent="0.25">
      <c r="A98" s="120"/>
      <c r="B98" s="121"/>
      <c r="C98" s="122"/>
      <c r="D98" s="149"/>
      <c r="E98" s="121"/>
      <c r="F98" s="121"/>
      <c r="G98" s="121"/>
      <c r="H98" s="121"/>
      <c r="I98" s="121"/>
      <c r="J98" s="121"/>
    </row>
    <row r="99" spans="1:10" ht="14.25" customHeight="1" x14ac:dyDescent="0.25">
      <c r="A99" s="120"/>
      <c r="B99" s="121"/>
      <c r="C99" s="122"/>
      <c r="D99" s="149"/>
      <c r="E99" s="121"/>
      <c r="F99" s="121"/>
      <c r="G99" s="121"/>
      <c r="H99" s="121"/>
      <c r="I99" s="121"/>
      <c r="J99" s="121"/>
    </row>
    <row r="100" spans="1:10" ht="14.25" customHeight="1" x14ac:dyDescent="0.25">
      <c r="A100" s="120"/>
      <c r="B100" s="121"/>
      <c r="C100" s="122"/>
      <c r="D100" s="149"/>
      <c r="E100" s="121"/>
      <c r="F100" s="121"/>
      <c r="G100" s="121"/>
      <c r="H100" s="121"/>
      <c r="I100" s="121"/>
      <c r="J100" s="121"/>
    </row>
    <row r="101" spans="1:10" ht="14.25" customHeight="1" x14ac:dyDescent="0.25">
      <c r="A101" s="120"/>
      <c r="B101" s="121"/>
      <c r="C101" s="122"/>
      <c r="D101" s="149"/>
      <c r="E101" s="121"/>
      <c r="F101" s="121"/>
      <c r="G101" s="121"/>
      <c r="H101" s="121"/>
      <c r="I101" s="121"/>
      <c r="J101" s="121"/>
    </row>
    <row r="102" spans="1:10" ht="14.25" customHeight="1" x14ac:dyDescent="0.25">
      <c r="A102" s="120"/>
      <c r="B102" s="121"/>
      <c r="C102" s="122"/>
      <c r="D102" s="149"/>
      <c r="E102" s="121"/>
      <c r="F102" s="121"/>
      <c r="G102" s="121"/>
      <c r="H102" s="121"/>
      <c r="I102" s="121"/>
      <c r="J102" s="121"/>
    </row>
    <row r="103" spans="1:10" ht="14.25" customHeight="1" x14ac:dyDescent="0.25">
      <c r="A103" s="120"/>
      <c r="B103" s="121"/>
      <c r="C103" s="122"/>
      <c r="D103" s="149"/>
      <c r="E103" s="121"/>
      <c r="F103" s="121"/>
      <c r="G103" s="121"/>
      <c r="H103" s="121"/>
      <c r="I103" s="121"/>
      <c r="J103" s="121"/>
    </row>
    <row r="104" spans="1:10" ht="14.25" customHeight="1" x14ac:dyDescent="0.25">
      <c r="A104" s="120"/>
      <c r="B104" s="121"/>
      <c r="C104" s="122"/>
      <c r="D104" s="149"/>
      <c r="E104" s="121"/>
      <c r="F104" s="121"/>
      <c r="G104" s="121"/>
      <c r="H104" s="121"/>
      <c r="I104" s="121"/>
      <c r="J104" s="121"/>
    </row>
    <row r="105" spans="1:10" ht="14.25" customHeight="1" x14ac:dyDescent="0.25">
      <c r="A105" s="120"/>
      <c r="B105" s="121"/>
      <c r="C105" s="122"/>
      <c r="D105" s="149"/>
      <c r="E105" s="121"/>
      <c r="F105" s="121"/>
      <c r="G105" s="121"/>
      <c r="H105" s="121"/>
      <c r="I105" s="121"/>
      <c r="J105" s="121"/>
    </row>
    <row r="106" spans="1:10" ht="14.25" customHeight="1" x14ac:dyDescent="0.25">
      <c r="A106" s="120"/>
      <c r="B106" s="121"/>
      <c r="C106" s="122"/>
      <c r="D106" s="149"/>
      <c r="E106" s="121"/>
      <c r="F106" s="121"/>
      <c r="G106" s="121"/>
      <c r="H106" s="121"/>
      <c r="I106" s="121"/>
      <c r="J106" s="121"/>
    </row>
    <row r="107" spans="1:10" ht="14.25" customHeight="1" x14ac:dyDescent="0.25">
      <c r="A107" s="120"/>
      <c r="B107" s="121"/>
      <c r="C107" s="122"/>
      <c r="D107" s="149"/>
      <c r="E107" s="121"/>
      <c r="F107" s="121"/>
      <c r="G107" s="121"/>
      <c r="H107" s="121"/>
      <c r="I107" s="121"/>
      <c r="J107" s="121"/>
    </row>
    <row r="108" spans="1:10" ht="14.25" customHeight="1" x14ac:dyDescent="0.25">
      <c r="A108" s="120"/>
      <c r="B108" s="121"/>
      <c r="C108" s="122"/>
      <c r="D108" s="149"/>
      <c r="E108" s="121"/>
      <c r="F108" s="121"/>
      <c r="G108" s="121"/>
      <c r="H108" s="121"/>
      <c r="I108" s="121"/>
      <c r="J108" s="121"/>
    </row>
    <row r="109" spans="1:10" ht="14.25" customHeight="1" x14ac:dyDescent="0.25">
      <c r="A109" s="120"/>
      <c r="B109" s="121"/>
      <c r="C109" s="122"/>
      <c r="D109" s="149"/>
      <c r="E109" s="121"/>
      <c r="F109" s="121"/>
      <c r="G109" s="121"/>
      <c r="H109" s="121"/>
      <c r="I109" s="121"/>
      <c r="J109" s="121"/>
    </row>
    <row r="110" spans="1:10" ht="14.25" customHeight="1" x14ac:dyDescent="0.25">
      <c r="A110" s="120"/>
      <c r="B110" s="121"/>
      <c r="C110" s="122"/>
      <c r="D110" s="149"/>
      <c r="E110" s="121"/>
      <c r="F110" s="121"/>
      <c r="G110" s="121"/>
      <c r="H110" s="121"/>
      <c r="I110" s="121"/>
      <c r="J110" s="121"/>
    </row>
    <row r="111" spans="1:10" ht="14.25" customHeight="1" x14ac:dyDescent="0.25">
      <c r="A111" s="120"/>
      <c r="B111" s="121"/>
      <c r="C111" s="122"/>
      <c r="D111" s="149"/>
      <c r="E111" s="121"/>
      <c r="F111" s="121"/>
      <c r="G111" s="121"/>
      <c r="H111" s="121"/>
      <c r="I111" s="121"/>
      <c r="J111" s="121"/>
    </row>
    <row r="112" spans="1:10" ht="14.25" customHeight="1" x14ac:dyDescent="0.25">
      <c r="A112" s="120"/>
      <c r="B112" s="121"/>
      <c r="C112" s="122"/>
      <c r="D112" s="149"/>
      <c r="E112" s="121"/>
      <c r="F112" s="121"/>
      <c r="G112" s="121"/>
      <c r="H112" s="121"/>
      <c r="I112" s="121"/>
      <c r="J112" s="121"/>
    </row>
    <row r="113" spans="1:10" ht="14.25" customHeight="1" x14ac:dyDescent="0.25">
      <c r="A113" s="120"/>
      <c r="B113" s="121"/>
      <c r="C113" s="122"/>
      <c r="D113" s="149"/>
      <c r="E113" s="121"/>
      <c r="F113" s="121"/>
      <c r="G113" s="121"/>
      <c r="H113" s="121"/>
      <c r="I113" s="121"/>
      <c r="J113" s="121"/>
    </row>
    <row r="114" spans="1:10" ht="14.25" customHeight="1" x14ac:dyDescent="0.25">
      <c r="A114" s="120"/>
      <c r="B114" s="121"/>
      <c r="C114" s="122"/>
      <c r="D114" s="149"/>
      <c r="E114" s="121"/>
      <c r="F114" s="121"/>
      <c r="G114" s="121"/>
      <c r="H114" s="121"/>
      <c r="I114" s="121"/>
      <c r="J114" s="121"/>
    </row>
    <row r="115" spans="1:10" ht="14.25" customHeight="1" x14ac:dyDescent="0.25">
      <c r="A115" s="120"/>
      <c r="B115" s="121"/>
      <c r="C115" s="122"/>
      <c r="D115" s="149"/>
      <c r="E115" s="121"/>
      <c r="F115" s="121"/>
      <c r="G115" s="121"/>
      <c r="H115" s="121"/>
      <c r="I115" s="121"/>
      <c r="J115" s="121"/>
    </row>
    <row r="116" spans="1:10" ht="14.25" customHeight="1" x14ac:dyDescent="0.25">
      <c r="A116" s="120"/>
      <c r="B116" s="121"/>
      <c r="C116" s="122"/>
      <c r="D116" s="149"/>
      <c r="E116" s="121"/>
      <c r="F116" s="121"/>
      <c r="G116" s="121"/>
      <c r="H116" s="121"/>
      <c r="I116" s="121"/>
      <c r="J116" s="121"/>
    </row>
    <row r="117" spans="1:10" ht="14.25" customHeight="1" x14ac:dyDescent="0.25">
      <c r="A117" s="120"/>
      <c r="B117" s="121"/>
      <c r="C117" s="122"/>
      <c r="D117" s="149"/>
      <c r="E117" s="121"/>
      <c r="F117" s="121"/>
      <c r="G117" s="121"/>
      <c r="H117" s="121"/>
      <c r="I117" s="121"/>
      <c r="J117" s="121"/>
    </row>
    <row r="118" spans="1:10" ht="14.25" customHeight="1" x14ac:dyDescent="0.25">
      <c r="A118" s="120"/>
      <c r="B118" s="121"/>
      <c r="C118" s="122"/>
      <c r="D118" s="149"/>
      <c r="E118" s="121"/>
      <c r="F118" s="121"/>
      <c r="G118" s="121"/>
      <c r="H118" s="121"/>
      <c r="I118" s="121"/>
      <c r="J118" s="121"/>
    </row>
    <row r="119" spans="1:10" ht="14.25" customHeight="1" x14ac:dyDescent="0.25">
      <c r="A119" s="120"/>
      <c r="B119" s="121"/>
      <c r="C119" s="122"/>
      <c r="D119" s="149"/>
      <c r="E119" s="121"/>
      <c r="F119" s="121"/>
      <c r="G119" s="121"/>
      <c r="H119" s="121"/>
      <c r="I119" s="121"/>
      <c r="J119" s="121"/>
    </row>
    <row r="120" spans="1:10" ht="14.25" customHeight="1" x14ac:dyDescent="0.25">
      <c r="A120" s="120"/>
      <c r="B120" s="121"/>
      <c r="C120" s="122"/>
      <c r="D120" s="149"/>
      <c r="E120" s="121"/>
      <c r="F120" s="121"/>
      <c r="G120" s="121"/>
      <c r="H120" s="121"/>
      <c r="I120" s="121"/>
      <c r="J120" s="121"/>
    </row>
    <row r="121" spans="1:10" ht="14.25" customHeight="1" x14ac:dyDescent="0.25">
      <c r="A121" s="120"/>
      <c r="B121" s="121"/>
      <c r="C121" s="122"/>
      <c r="D121" s="149"/>
      <c r="E121" s="121"/>
      <c r="F121" s="121"/>
      <c r="G121" s="121"/>
      <c r="H121" s="121"/>
      <c r="I121" s="121"/>
      <c r="J121" s="121"/>
    </row>
    <row r="122" spans="1:10" ht="14.25" customHeight="1" x14ac:dyDescent="0.25">
      <c r="A122" s="120"/>
      <c r="B122" s="121"/>
      <c r="C122" s="122"/>
      <c r="D122" s="149"/>
      <c r="E122" s="121"/>
      <c r="F122" s="121"/>
      <c r="G122" s="121"/>
      <c r="H122" s="121"/>
      <c r="I122" s="121"/>
      <c r="J122" s="121"/>
    </row>
    <row r="123" spans="1:10" ht="14.25" customHeight="1" x14ac:dyDescent="0.25">
      <c r="A123" s="120"/>
      <c r="B123" s="121"/>
      <c r="C123" s="122"/>
      <c r="D123" s="149"/>
      <c r="E123" s="121"/>
      <c r="F123" s="121"/>
      <c r="G123" s="121"/>
      <c r="H123" s="121"/>
      <c r="I123" s="121"/>
      <c r="J123" s="121"/>
    </row>
    <row r="124" spans="1:10" ht="14.25" customHeight="1" x14ac:dyDescent="0.25">
      <c r="A124" s="120"/>
      <c r="B124" s="121"/>
      <c r="C124" s="122"/>
      <c r="D124" s="149"/>
      <c r="E124" s="121"/>
      <c r="F124" s="121"/>
      <c r="G124" s="121"/>
      <c r="H124" s="121"/>
      <c r="I124" s="121"/>
      <c r="J124" s="121"/>
    </row>
    <row r="125" spans="1:10" ht="14.25" customHeight="1" x14ac:dyDescent="0.25">
      <c r="A125" s="120"/>
      <c r="B125" s="121"/>
      <c r="C125" s="122"/>
      <c r="D125" s="149"/>
      <c r="E125" s="121"/>
      <c r="F125" s="121"/>
      <c r="G125" s="121"/>
      <c r="H125" s="121"/>
      <c r="I125" s="121"/>
      <c r="J125" s="121"/>
    </row>
    <row r="126" spans="1:10" ht="14.25" customHeight="1" x14ac:dyDescent="0.25">
      <c r="A126" s="120"/>
      <c r="B126" s="121"/>
      <c r="C126" s="122"/>
      <c r="D126" s="149"/>
      <c r="E126" s="121"/>
      <c r="F126" s="121"/>
      <c r="G126" s="121"/>
      <c r="H126" s="121"/>
      <c r="I126" s="121"/>
      <c r="J126" s="121"/>
    </row>
    <row r="127" spans="1:10" ht="14.25" customHeight="1" x14ac:dyDescent="0.25">
      <c r="A127" s="120"/>
      <c r="B127" s="121"/>
      <c r="C127" s="122"/>
      <c r="D127" s="149"/>
      <c r="E127" s="121"/>
      <c r="F127" s="121"/>
      <c r="G127" s="121"/>
      <c r="H127" s="121"/>
      <c r="I127" s="121"/>
      <c r="J127" s="121"/>
    </row>
    <row r="128" spans="1:10" ht="14.25" customHeight="1" x14ac:dyDescent="0.25">
      <c r="A128" s="120"/>
      <c r="B128" s="121"/>
      <c r="C128" s="122"/>
      <c r="D128" s="149"/>
      <c r="E128" s="121"/>
      <c r="F128" s="121"/>
      <c r="G128" s="121"/>
      <c r="H128" s="121"/>
      <c r="I128" s="121"/>
      <c r="J128" s="121"/>
    </row>
    <row r="129" spans="1:10" ht="14.25" customHeight="1" x14ac:dyDescent="0.25">
      <c r="A129" s="120"/>
      <c r="B129" s="121"/>
      <c r="C129" s="122"/>
      <c r="D129" s="149"/>
      <c r="E129" s="121"/>
      <c r="F129" s="121"/>
      <c r="G129" s="121"/>
      <c r="H129" s="121"/>
      <c r="I129" s="121"/>
      <c r="J129" s="121"/>
    </row>
    <row r="130" spans="1:10" ht="14.25" customHeight="1" x14ac:dyDescent="0.25">
      <c r="A130" s="120"/>
      <c r="B130" s="121"/>
      <c r="C130" s="122"/>
      <c r="D130" s="149"/>
      <c r="E130" s="121"/>
      <c r="F130" s="121"/>
      <c r="G130" s="121"/>
      <c r="H130" s="121"/>
      <c r="I130" s="121"/>
      <c r="J130" s="121"/>
    </row>
    <row r="131" spans="1:10" ht="14.25" customHeight="1" x14ac:dyDescent="0.25">
      <c r="A131" s="120"/>
      <c r="B131" s="121"/>
      <c r="C131" s="122"/>
      <c r="D131" s="149"/>
      <c r="E131" s="121"/>
      <c r="F131" s="121"/>
      <c r="G131" s="121"/>
      <c r="H131" s="121"/>
      <c r="I131" s="121"/>
      <c r="J131" s="121"/>
    </row>
    <row r="132" spans="1:10" ht="14.25" customHeight="1" x14ac:dyDescent="0.25">
      <c r="A132" s="120"/>
      <c r="B132" s="121"/>
      <c r="C132" s="122"/>
      <c r="D132" s="149"/>
      <c r="E132" s="121"/>
      <c r="F132" s="121"/>
      <c r="G132" s="121"/>
      <c r="H132" s="121"/>
      <c r="I132" s="121"/>
      <c r="J132" s="121"/>
    </row>
    <row r="133" spans="1:10" ht="14.25" customHeight="1" x14ac:dyDescent="0.25">
      <c r="A133" s="120"/>
      <c r="B133" s="121"/>
      <c r="C133" s="122"/>
      <c r="D133" s="149"/>
      <c r="E133" s="121"/>
      <c r="F133" s="121"/>
      <c r="G133" s="121"/>
      <c r="H133" s="121"/>
      <c r="I133" s="121"/>
      <c r="J133" s="121"/>
    </row>
    <row r="134" spans="1:10" ht="14.25" customHeight="1" x14ac:dyDescent="0.25">
      <c r="A134" s="120"/>
      <c r="B134" s="121"/>
      <c r="C134" s="122"/>
      <c r="D134" s="149"/>
      <c r="E134" s="121"/>
      <c r="F134" s="121"/>
      <c r="G134" s="121"/>
      <c r="H134" s="121"/>
      <c r="I134" s="121"/>
      <c r="J134" s="121"/>
    </row>
    <row r="135" spans="1:10" ht="14.25" customHeight="1" x14ac:dyDescent="0.25">
      <c r="A135" s="120"/>
      <c r="B135" s="121"/>
      <c r="C135" s="122"/>
      <c r="D135" s="149"/>
      <c r="E135" s="121"/>
      <c r="F135" s="121"/>
      <c r="G135" s="121"/>
      <c r="H135" s="121"/>
      <c r="I135" s="121"/>
      <c r="J135" s="121"/>
    </row>
    <row r="136" spans="1:10" ht="14.25" customHeight="1" x14ac:dyDescent="0.25">
      <c r="A136" s="120"/>
      <c r="B136" s="121"/>
      <c r="C136" s="122"/>
      <c r="D136" s="149"/>
      <c r="E136" s="121"/>
      <c r="F136" s="121"/>
      <c r="G136" s="121"/>
      <c r="H136" s="121"/>
      <c r="I136" s="121"/>
      <c r="J136" s="121"/>
    </row>
    <row r="137" spans="1:10" ht="14.25" customHeight="1" x14ac:dyDescent="0.25">
      <c r="A137" s="120"/>
      <c r="B137" s="121"/>
      <c r="C137" s="122"/>
      <c r="D137" s="149"/>
      <c r="E137" s="121"/>
      <c r="F137" s="121"/>
      <c r="G137" s="121"/>
      <c r="H137" s="121"/>
      <c r="I137" s="121"/>
      <c r="J137" s="121"/>
    </row>
    <row r="138" spans="1:10" ht="14.25" customHeight="1" x14ac:dyDescent="0.25">
      <c r="A138" s="120"/>
      <c r="B138" s="121"/>
      <c r="C138" s="122"/>
      <c r="D138" s="149"/>
      <c r="E138" s="121"/>
      <c r="F138" s="121"/>
      <c r="G138" s="121"/>
      <c r="H138" s="121"/>
      <c r="I138" s="121"/>
      <c r="J138" s="121"/>
    </row>
    <row r="139" spans="1:10" ht="14.25" customHeight="1" x14ac:dyDescent="0.25">
      <c r="A139" s="120"/>
      <c r="B139" s="121"/>
      <c r="C139" s="122"/>
      <c r="D139" s="149"/>
      <c r="E139" s="121"/>
      <c r="F139" s="121"/>
      <c r="G139" s="121"/>
      <c r="H139" s="121"/>
      <c r="I139" s="121"/>
      <c r="J139" s="121"/>
    </row>
    <row r="140" spans="1:10" ht="14.25" customHeight="1" x14ac:dyDescent="0.25">
      <c r="A140" s="120"/>
      <c r="B140" s="121"/>
      <c r="C140" s="122"/>
      <c r="D140" s="149"/>
      <c r="E140" s="121"/>
      <c r="F140" s="121"/>
      <c r="G140" s="121"/>
      <c r="H140" s="121"/>
      <c r="I140" s="121"/>
      <c r="J140" s="121"/>
    </row>
    <row r="141" spans="1:10" ht="14.25" customHeight="1" x14ac:dyDescent="0.25">
      <c r="A141" s="120"/>
      <c r="B141" s="121"/>
      <c r="C141" s="122"/>
      <c r="D141" s="149"/>
      <c r="E141" s="121"/>
      <c r="F141" s="121"/>
      <c r="G141" s="121"/>
      <c r="H141" s="121"/>
      <c r="I141" s="121"/>
      <c r="J141" s="121"/>
    </row>
    <row r="142" spans="1:10" ht="14.25" customHeight="1" x14ac:dyDescent="0.25">
      <c r="A142" s="120"/>
      <c r="B142" s="121"/>
      <c r="C142" s="122"/>
      <c r="D142" s="149"/>
      <c r="E142" s="121"/>
      <c r="F142" s="121"/>
      <c r="G142" s="121"/>
      <c r="H142" s="121"/>
      <c r="I142" s="121"/>
      <c r="J142" s="121"/>
    </row>
    <row r="143" spans="1:10" ht="14.25" customHeight="1" x14ac:dyDescent="0.25">
      <c r="A143" s="120"/>
      <c r="B143" s="121"/>
      <c r="C143" s="122"/>
      <c r="D143" s="149"/>
      <c r="E143" s="121"/>
      <c r="F143" s="121"/>
      <c r="G143" s="121"/>
      <c r="H143" s="121"/>
      <c r="I143" s="121"/>
      <c r="J143" s="121"/>
    </row>
    <row r="144" spans="1:10" ht="14.25" customHeight="1" x14ac:dyDescent="0.25">
      <c r="A144" s="120"/>
      <c r="B144" s="121"/>
      <c r="C144" s="122"/>
      <c r="D144" s="149"/>
      <c r="E144" s="121"/>
      <c r="F144" s="121"/>
      <c r="G144" s="121"/>
      <c r="H144" s="121"/>
      <c r="I144" s="121"/>
      <c r="J144" s="121"/>
    </row>
    <row r="145" spans="1:10" ht="14.25" customHeight="1" x14ac:dyDescent="0.25">
      <c r="A145" s="120"/>
      <c r="B145" s="121"/>
      <c r="C145" s="122"/>
      <c r="D145" s="149"/>
      <c r="E145" s="121"/>
      <c r="F145" s="121"/>
      <c r="G145" s="121"/>
      <c r="H145" s="121"/>
      <c r="I145" s="121"/>
      <c r="J145" s="121"/>
    </row>
    <row r="146" spans="1:10" ht="14.25" customHeight="1" x14ac:dyDescent="0.25">
      <c r="A146" s="120"/>
      <c r="B146" s="121"/>
      <c r="C146" s="122"/>
      <c r="D146" s="149"/>
      <c r="E146" s="121"/>
      <c r="F146" s="121"/>
      <c r="G146" s="121"/>
      <c r="H146" s="121"/>
      <c r="I146" s="121"/>
      <c r="J146" s="121"/>
    </row>
    <row r="147" spans="1:10" ht="14.25" customHeight="1" x14ac:dyDescent="0.25">
      <c r="A147" s="120"/>
      <c r="B147" s="121"/>
      <c r="C147" s="122"/>
      <c r="D147" s="149"/>
      <c r="E147" s="121"/>
      <c r="F147" s="121"/>
      <c r="G147" s="121"/>
      <c r="H147" s="121"/>
      <c r="I147" s="121"/>
      <c r="J147" s="121"/>
    </row>
    <row r="148" spans="1:10" ht="14.25" customHeight="1" x14ac:dyDescent="0.25">
      <c r="A148" s="120"/>
      <c r="B148" s="121"/>
      <c r="C148" s="122"/>
      <c r="D148" s="149"/>
      <c r="E148" s="121"/>
      <c r="F148" s="121"/>
      <c r="G148" s="121"/>
      <c r="H148" s="121"/>
      <c r="I148" s="121"/>
      <c r="J148" s="121"/>
    </row>
    <row r="149" spans="1:10" ht="14.25" customHeight="1" x14ac:dyDescent="0.25">
      <c r="A149" s="120"/>
      <c r="B149" s="121"/>
      <c r="C149" s="122"/>
      <c r="D149" s="149"/>
      <c r="E149" s="121"/>
      <c r="F149" s="121"/>
      <c r="G149" s="121"/>
      <c r="H149" s="121"/>
      <c r="I149" s="121"/>
      <c r="J149" s="121"/>
    </row>
    <row r="150" spans="1:10" ht="14.25" customHeight="1" x14ac:dyDescent="0.25">
      <c r="A150" s="120"/>
      <c r="B150" s="121"/>
      <c r="C150" s="122"/>
      <c r="D150" s="149"/>
      <c r="E150" s="121"/>
      <c r="F150" s="121"/>
      <c r="G150" s="121"/>
      <c r="H150" s="121"/>
      <c r="I150" s="121"/>
      <c r="J150" s="121"/>
    </row>
    <row r="151" spans="1:10" ht="14.25" customHeight="1" x14ac:dyDescent="0.25">
      <c r="A151" s="120"/>
      <c r="B151" s="121"/>
      <c r="C151" s="122"/>
      <c r="D151" s="149"/>
      <c r="E151" s="121"/>
      <c r="F151" s="121"/>
      <c r="G151" s="121"/>
      <c r="H151" s="121"/>
      <c r="I151" s="121"/>
      <c r="J151" s="121"/>
    </row>
    <row r="152" spans="1:10" ht="14.25" customHeight="1" x14ac:dyDescent="0.25">
      <c r="A152" s="120"/>
      <c r="B152" s="121"/>
      <c r="C152" s="122"/>
      <c r="D152" s="149"/>
      <c r="E152" s="121"/>
      <c r="F152" s="121"/>
      <c r="G152" s="121"/>
      <c r="H152" s="121"/>
      <c r="I152" s="121"/>
      <c r="J152" s="121"/>
    </row>
    <row r="153" spans="1:10" ht="14.25" customHeight="1" x14ac:dyDescent="0.25">
      <c r="A153" s="120"/>
      <c r="B153" s="121"/>
      <c r="C153" s="122"/>
      <c r="D153" s="149"/>
      <c r="E153" s="121"/>
      <c r="F153" s="121"/>
      <c r="G153" s="121"/>
      <c r="H153" s="121"/>
      <c r="I153" s="121"/>
      <c r="J153" s="121"/>
    </row>
    <row r="154" spans="1:10" ht="14.25" customHeight="1" x14ac:dyDescent="0.25">
      <c r="A154" s="120"/>
      <c r="B154" s="121"/>
      <c r="C154" s="122"/>
      <c r="D154" s="149"/>
      <c r="E154" s="121"/>
      <c r="F154" s="121"/>
      <c r="G154" s="121"/>
      <c r="H154" s="121"/>
      <c r="I154" s="121"/>
      <c r="J154" s="121"/>
    </row>
    <row r="155" spans="1:10" ht="14.25" customHeight="1" x14ac:dyDescent="0.25">
      <c r="A155" s="120"/>
      <c r="B155" s="121"/>
      <c r="C155" s="122"/>
      <c r="D155" s="149"/>
      <c r="E155" s="121"/>
      <c r="F155" s="121"/>
      <c r="G155" s="121"/>
      <c r="H155" s="121"/>
      <c r="I155" s="121"/>
      <c r="J155" s="121"/>
    </row>
    <row r="156" spans="1:10" ht="14.25" customHeight="1" x14ac:dyDescent="0.25">
      <c r="A156" s="120"/>
      <c r="B156" s="121"/>
      <c r="C156" s="122"/>
      <c r="D156" s="149"/>
      <c r="E156" s="121"/>
      <c r="F156" s="121"/>
      <c r="G156" s="121"/>
      <c r="H156" s="121"/>
      <c r="I156" s="121"/>
      <c r="J156" s="121"/>
    </row>
    <row r="157" spans="1:10" ht="14.25" customHeight="1" x14ac:dyDescent="0.25">
      <c r="A157" s="120"/>
      <c r="B157" s="121"/>
      <c r="C157" s="122"/>
      <c r="D157" s="149"/>
      <c r="E157" s="121"/>
      <c r="F157" s="121"/>
      <c r="G157" s="121"/>
      <c r="H157" s="121"/>
      <c r="I157" s="121"/>
      <c r="J157" s="121"/>
    </row>
    <row r="158" spans="1:10" ht="14.25" customHeight="1" x14ac:dyDescent="0.25">
      <c r="A158" s="120"/>
      <c r="B158" s="121"/>
      <c r="C158" s="122"/>
      <c r="D158" s="149"/>
      <c r="E158" s="121"/>
      <c r="F158" s="121"/>
      <c r="G158" s="121"/>
      <c r="H158" s="121"/>
      <c r="I158" s="121"/>
      <c r="J158" s="121"/>
    </row>
    <row r="159" spans="1:10" ht="14.25" customHeight="1" x14ac:dyDescent="0.25">
      <c r="A159" s="120"/>
      <c r="B159" s="121"/>
      <c r="C159" s="122"/>
      <c r="D159" s="149"/>
      <c r="E159" s="121"/>
      <c r="F159" s="121"/>
      <c r="G159" s="121"/>
      <c r="H159" s="121"/>
      <c r="I159" s="121"/>
      <c r="J159" s="121"/>
    </row>
    <row r="160" spans="1:10" ht="14.25" customHeight="1" x14ac:dyDescent="0.25">
      <c r="A160" s="120"/>
      <c r="B160" s="121"/>
      <c r="C160" s="122"/>
      <c r="D160" s="149"/>
      <c r="E160" s="121"/>
      <c r="F160" s="121"/>
      <c r="G160" s="121"/>
      <c r="H160" s="121"/>
      <c r="I160" s="121"/>
      <c r="J160" s="121"/>
    </row>
    <row r="161" spans="1:10" ht="14.25" customHeight="1" x14ac:dyDescent="0.25">
      <c r="A161" s="120"/>
      <c r="B161" s="121"/>
      <c r="C161" s="122"/>
      <c r="D161" s="149"/>
      <c r="E161" s="121"/>
      <c r="F161" s="121"/>
      <c r="G161" s="121"/>
      <c r="H161" s="121"/>
      <c r="I161" s="121"/>
      <c r="J161" s="121"/>
    </row>
    <row r="162" spans="1:10" ht="14.25" customHeight="1" x14ac:dyDescent="0.25">
      <c r="A162" s="120"/>
      <c r="B162" s="121"/>
      <c r="C162" s="122"/>
      <c r="D162" s="149"/>
      <c r="E162" s="121"/>
      <c r="F162" s="121"/>
      <c r="G162" s="121"/>
      <c r="H162" s="121"/>
      <c r="I162" s="121"/>
      <c r="J162" s="121"/>
    </row>
    <row r="163" spans="1:10" ht="14.25" customHeight="1" x14ac:dyDescent="0.25">
      <c r="A163" s="120"/>
      <c r="B163" s="121"/>
      <c r="C163" s="122"/>
      <c r="D163" s="149"/>
      <c r="E163" s="121"/>
      <c r="F163" s="121"/>
      <c r="G163" s="121"/>
      <c r="H163" s="121"/>
      <c r="I163" s="121"/>
      <c r="J163" s="121"/>
    </row>
    <row r="164" spans="1:10" ht="14.25" customHeight="1" x14ac:dyDescent="0.25">
      <c r="A164" s="120"/>
      <c r="B164" s="121"/>
      <c r="C164" s="122"/>
      <c r="D164" s="149"/>
      <c r="E164" s="121"/>
      <c r="F164" s="121"/>
      <c r="G164" s="121"/>
      <c r="H164" s="121"/>
      <c r="I164" s="121"/>
      <c r="J164" s="121"/>
    </row>
    <row r="165" spans="1:10" ht="14.25" customHeight="1" x14ac:dyDescent="0.25">
      <c r="A165" s="120"/>
      <c r="B165" s="121"/>
      <c r="C165" s="122"/>
      <c r="D165" s="149"/>
      <c r="E165" s="121"/>
      <c r="F165" s="121"/>
      <c r="G165" s="121"/>
      <c r="H165" s="121"/>
      <c r="I165" s="121"/>
      <c r="J165" s="121"/>
    </row>
    <row r="166" spans="1:10" ht="14.25" customHeight="1" x14ac:dyDescent="0.25">
      <c r="A166" s="120"/>
      <c r="B166" s="121"/>
      <c r="C166" s="122"/>
      <c r="D166" s="149"/>
      <c r="E166" s="121"/>
      <c r="F166" s="121"/>
      <c r="G166" s="121"/>
      <c r="H166" s="121"/>
      <c r="I166" s="121"/>
      <c r="J166" s="121"/>
    </row>
    <row r="167" spans="1:10" ht="14.25" customHeight="1" x14ac:dyDescent="0.25">
      <c r="A167" s="120"/>
      <c r="B167" s="121"/>
      <c r="C167" s="122"/>
      <c r="D167" s="149"/>
      <c r="E167" s="121"/>
      <c r="F167" s="121"/>
      <c r="G167" s="121"/>
      <c r="H167" s="121"/>
      <c r="I167" s="121"/>
      <c r="J167" s="121"/>
    </row>
    <row r="168" spans="1:10" ht="14.25" customHeight="1" x14ac:dyDescent="0.25">
      <c r="A168" s="120"/>
      <c r="B168" s="121"/>
      <c r="C168" s="122"/>
      <c r="D168" s="149"/>
      <c r="E168" s="121"/>
      <c r="F168" s="121"/>
      <c r="G168" s="121"/>
      <c r="H168" s="121"/>
      <c r="I168" s="121"/>
      <c r="J168" s="121"/>
    </row>
    <row r="169" spans="1:10" ht="14.25" customHeight="1" x14ac:dyDescent="0.25">
      <c r="A169" s="120"/>
      <c r="B169" s="121"/>
      <c r="C169" s="122"/>
      <c r="D169" s="149"/>
      <c r="E169" s="121"/>
      <c r="F169" s="121"/>
      <c r="G169" s="121"/>
      <c r="H169" s="121"/>
      <c r="I169" s="121"/>
      <c r="J169" s="121"/>
    </row>
    <row r="170" spans="1:10" ht="14.25" customHeight="1" x14ac:dyDescent="0.25">
      <c r="A170" s="120"/>
      <c r="B170" s="121"/>
      <c r="C170" s="122"/>
      <c r="D170" s="149"/>
      <c r="E170" s="121"/>
      <c r="F170" s="121"/>
      <c r="G170" s="121"/>
      <c r="H170" s="121"/>
      <c r="I170" s="121"/>
      <c r="J170" s="121"/>
    </row>
    <row r="171" spans="1:10" ht="14.25" customHeight="1" x14ac:dyDescent="0.25">
      <c r="A171" s="120"/>
      <c r="B171" s="121"/>
      <c r="C171" s="122"/>
      <c r="D171" s="149"/>
      <c r="E171" s="121"/>
      <c r="F171" s="121"/>
      <c r="G171" s="121"/>
      <c r="H171" s="121"/>
      <c r="I171" s="121"/>
      <c r="J171" s="121"/>
    </row>
    <row r="172" spans="1:10" ht="14.25" customHeight="1" x14ac:dyDescent="0.25">
      <c r="A172" s="120"/>
      <c r="B172" s="121"/>
      <c r="C172" s="122"/>
      <c r="D172" s="149"/>
      <c r="E172" s="121"/>
      <c r="F172" s="121"/>
      <c r="G172" s="121"/>
      <c r="H172" s="121"/>
      <c r="I172" s="121"/>
      <c r="J172" s="121"/>
    </row>
    <row r="173" spans="1:10" ht="14.25" customHeight="1" x14ac:dyDescent="0.25">
      <c r="A173" s="120"/>
      <c r="B173" s="121"/>
      <c r="C173" s="122"/>
      <c r="D173" s="149"/>
      <c r="E173" s="121"/>
      <c r="F173" s="121"/>
      <c r="G173" s="121"/>
      <c r="H173" s="121"/>
      <c r="I173" s="121"/>
      <c r="J173" s="121"/>
    </row>
    <row r="174" spans="1:10" ht="14.25" customHeight="1" x14ac:dyDescent="0.25">
      <c r="A174" s="120"/>
      <c r="B174" s="121"/>
      <c r="C174" s="122"/>
      <c r="D174" s="149"/>
      <c r="E174" s="121"/>
      <c r="F174" s="121"/>
      <c r="G174" s="121"/>
      <c r="H174" s="121"/>
      <c r="I174" s="121"/>
      <c r="J174" s="121"/>
    </row>
    <row r="175" spans="1:10" ht="14.25" customHeight="1" x14ac:dyDescent="0.25">
      <c r="A175" s="120"/>
      <c r="B175" s="121"/>
      <c r="C175" s="122"/>
      <c r="D175" s="149"/>
      <c r="E175" s="121"/>
      <c r="F175" s="121"/>
      <c r="G175" s="121"/>
      <c r="H175" s="121"/>
      <c r="I175" s="121"/>
      <c r="J175" s="121"/>
    </row>
    <row r="176" spans="1:10" ht="14.25" customHeight="1" x14ac:dyDescent="0.25">
      <c r="A176" s="120"/>
      <c r="B176" s="121"/>
      <c r="C176" s="122"/>
      <c r="D176" s="149"/>
      <c r="E176" s="121"/>
      <c r="F176" s="121"/>
      <c r="G176" s="121"/>
      <c r="H176" s="121"/>
      <c r="I176" s="121"/>
      <c r="J176" s="121"/>
    </row>
    <row r="177" spans="1:10" ht="14.25" customHeight="1" x14ac:dyDescent="0.25">
      <c r="A177" s="120"/>
      <c r="B177" s="121"/>
      <c r="C177" s="122"/>
      <c r="D177" s="149"/>
      <c r="E177" s="121"/>
      <c r="F177" s="121"/>
      <c r="G177" s="121"/>
      <c r="H177" s="121"/>
      <c r="I177" s="121"/>
      <c r="J177" s="121"/>
    </row>
    <row r="178" spans="1:10" ht="14.25" customHeight="1" x14ac:dyDescent="0.25">
      <c r="A178" s="120"/>
      <c r="B178" s="121"/>
      <c r="C178" s="122"/>
      <c r="D178" s="149"/>
      <c r="E178" s="121"/>
      <c r="F178" s="121"/>
      <c r="G178" s="121"/>
      <c r="H178" s="121"/>
      <c r="I178" s="121"/>
      <c r="J178" s="121"/>
    </row>
    <row r="179" spans="1:10" ht="14.25" customHeight="1" x14ac:dyDescent="0.25">
      <c r="A179" s="120"/>
      <c r="B179" s="121"/>
      <c r="C179" s="122"/>
      <c r="D179" s="149"/>
      <c r="E179" s="121"/>
      <c r="F179" s="121"/>
      <c r="G179" s="121"/>
      <c r="H179" s="121"/>
      <c r="I179" s="121"/>
      <c r="J179" s="121"/>
    </row>
    <row r="180" spans="1:10" ht="14.25" customHeight="1" x14ac:dyDescent="0.25">
      <c r="A180" s="120"/>
      <c r="B180" s="121"/>
      <c r="C180" s="122"/>
      <c r="D180" s="149"/>
      <c r="E180" s="121"/>
      <c r="F180" s="121"/>
      <c r="G180" s="121"/>
      <c r="H180" s="121"/>
      <c r="I180" s="121"/>
      <c r="J180" s="121"/>
    </row>
    <row r="181" spans="1:10" ht="14.25" customHeight="1" x14ac:dyDescent="0.25">
      <c r="A181" s="120"/>
      <c r="B181" s="121"/>
      <c r="C181" s="122"/>
      <c r="D181" s="149"/>
      <c r="E181" s="121"/>
      <c r="F181" s="121"/>
      <c r="G181" s="121"/>
      <c r="H181" s="121"/>
      <c r="I181" s="121"/>
      <c r="J181" s="121"/>
    </row>
    <row r="182" spans="1:10" ht="14.25" customHeight="1" x14ac:dyDescent="0.25">
      <c r="A182" s="120"/>
      <c r="B182" s="121"/>
      <c r="C182" s="122"/>
      <c r="D182" s="149"/>
      <c r="E182" s="121"/>
      <c r="F182" s="121"/>
      <c r="G182" s="121"/>
      <c r="H182" s="121"/>
      <c r="I182" s="121"/>
      <c r="J182" s="121"/>
    </row>
    <row r="183" spans="1:10" ht="14.25" customHeight="1" x14ac:dyDescent="0.25">
      <c r="A183" s="120"/>
      <c r="B183" s="121"/>
      <c r="C183" s="122"/>
      <c r="D183" s="149"/>
      <c r="E183" s="121"/>
      <c r="F183" s="121"/>
      <c r="G183" s="121"/>
      <c r="H183" s="121"/>
      <c r="I183" s="121"/>
      <c r="J183" s="121"/>
    </row>
    <row r="184" spans="1:10" ht="14.25" customHeight="1" x14ac:dyDescent="0.25">
      <c r="A184" s="120"/>
      <c r="B184" s="121"/>
      <c r="C184" s="122"/>
      <c r="D184" s="149"/>
      <c r="E184" s="121"/>
      <c r="F184" s="121"/>
      <c r="G184" s="121"/>
      <c r="H184" s="121"/>
      <c r="I184" s="121"/>
      <c r="J184" s="121"/>
    </row>
    <row r="185" spans="1:10" ht="14.25" customHeight="1" x14ac:dyDescent="0.25">
      <c r="A185" s="120"/>
      <c r="B185" s="121"/>
      <c r="C185" s="122"/>
      <c r="D185" s="149"/>
      <c r="E185" s="121"/>
      <c r="F185" s="121"/>
      <c r="G185" s="121"/>
      <c r="H185" s="121"/>
      <c r="I185" s="121"/>
      <c r="J185" s="121"/>
    </row>
    <row r="186" spans="1:10" ht="14.25" customHeight="1" x14ac:dyDescent="0.25">
      <c r="A186" s="120"/>
      <c r="B186" s="121"/>
      <c r="C186" s="122"/>
      <c r="D186" s="149"/>
      <c r="E186" s="121"/>
      <c r="F186" s="121"/>
      <c r="G186" s="121"/>
      <c r="H186" s="121"/>
      <c r="I186" s="121"/>
      <c r="J186" s="121"/>
    </row>
    <row r="187" spans="1:10" ht="14.25" customHeight="1" x14ac:dyDescent="0.25">
      <c r="A187" s="120"/>
      <c r="B187" s="121"/>
      <c r="C187" s="122"/>
      <c r="D187" s="149"/>
      <c r="E187" s="121"/>
      <c r="F187" s="121"/>
      <c r="G187" s="121"/>
      <c r="H187" s="121"/>
      <c r="I187" s="121"/>
      <c r="J187" s="121"/>
    </row>
    <row r="188" spans="1:10" ht="14.25" customHeight="1" x14ac:dyDescent="0.25">
      <c r="A188" s="120"/>
      <c r="B188" s="121"/>
      <c r="C188" s="122"/>
      <c r="D188" s="149"/>
      <c r="E188" s="121"/>
      <c r="F188" s="121"/>
      <c r="G188" s="121"/>
      <c r="H188" s="121"/>
      <c r="I188" s="121"/>
      <c r="J188" s="121"/>
    </row>
    <row r="189" spans="1:10" ht="14.25" customHeight="1" x14ac:dyDescent="0.25">
      <c r="A189" s="120"/>
      <c r="B189" s="121"/>
      <c r="C189" s="122"/>
      <c r="D189" s="149"/>
      <c r="E189" s="121"/>
      <c r="F189" s="121"/>
      <c r="G189" s="121"/>
      <c r="H189" s="121"/>
      <c r="I189" s="121"/>
      <c r="J189" s="121"/>
    </row>
    <row r="190" spans="1:10" ht="14.25" customHeight="1" x14ac:dyDescent="0.25">
      <c r="A190" s="120"/>
      <c r="B190" s="121"/>
      <c r="C190" s="122"/>
      <c r="D190" s="149"/>
      <c r="E190" s="121"/>
      <c r="F190" s="121"/>
      <c r="G190" s="121"/>
      <c r="H190" s="121"/>
      <c r="I190" s="121"/>
      <c r="J190" s="121"/>
    </row>
    <row r="191" spans="1:10" ht="14.25" customHeight="1" x14ac:dyDescent="0.25">
      <c r="A191" s="120"/>
      <c r="B191" s="121"/>
      <c r="C191" s="122"/>
      <c r="D191" s="149"/>
      <c r="E191" s="121"/>
      <c r="F191" s="121"/>
      <c r="G191" s="121"/>
      <c r="H191" s="121"/>
      <c r="I191" s="121"/>
      <c r="J191" s="121"/>
    </row>
    <row r="192" spans="1:10" ht="14.25" customHeight="1" x14ac:dyDescent="0.25">
      <c r="A192" s="120"/>
      <c r="B192" s="121"/>
      <c r="C192" s="122"/>
      <c r="D192" s="149"/>
      <c r="E192" s="121"/>
      <c r="F192" s="121"/>
      <c r="G192" s="121"/>
      <c r="H192" s="121"/>
      <c r="I192" s="121"/>
      <c r="J192" s="121"/>
    </row>
    <row r="193" spans="1:10" ht="14.25" customHeight="1" x14ac:dyDescent="0.25">
      <c r="A193" s="120"/>
      <c r="B193" s="121"/>
      <c r="C193" s="122"/>
      <c r="D193" s="149"/>
      <c r="E193" s="121"/>
      <c r="F193" s="121"/>
      <c r="G193" s="121"/>
      <c r="H193" s="121"/>
      <c r="I193" s="121"/>
      <c r="J193" s="121"/>
    </row>
    <row r="194" spans="1:10" ht="14.25" customHeight="1" x14ac:dyDescent="0.25">
      <c r="A194" s="120"/>
      <c r="B194" s="121"/>
      <c r="C194" s="122"/>
      <c r="D194" s="149"/>
      <c r="E194" s="121"/>
      <c r="F194" s="121"/>
      <c r="G194" s="121"/>
      <c r="H194" s="121"/>
      <c r="I194" s="121"/>
      <c r="J194" s="121"/>
    </row>
    <row r="195" spans="1:10" ht="14.25" customHeight="1" x14ac:dyDescent="0.25">
      <c r="A195" s="120"/>
      <c r="B195" s="121"/>
      <c r="C195" s="122"/>
      <c r="D195" s="149"/>
      <c r="E195" s="121"/>
      <c r="F195" s="121"/>
      <c r="G195" s="121"/>
      <c r="H195" s="121"/>
      <c r="I195" s="121"/>
      <c r="J195" s="121"/>
    </row>
    <row r="196" spans="1:10" ht="14.25" customHeight="1" x14ac:dyDescent="0.25">
      <c r="A196" s="120"/>
      <c r="B196" s="121"/>
      <c r="C196" s="122"/>
      <c r="D196" s="149"/>
      <c r="E196" s="121"/>
      <c r="F196" s="121"/>
      <c r="G196" s="121"/>
      <c r="H196" s="121"/>
      <c r="I196" s="121"/>
      <c r="J196" s="121"/>
    </row>
    <row r="197" spans="1:10" ht="14.25" customHeight="1" x14ac:dyDescent="0.25">
      <c r="A197" s="120"/>
      <c r="B197" s="121"/>
      <c r="C197" s="122"/>
      <c r="D197" s="149"/>
      <c r="E197" s="121"/>
      <c r="F197" s="121"/>
      <c r="G197" s="121"/>
      <c r="H197" s="121"/>
      <c r="I197" s="121"/>
      <c r="J197" s="121"/>
    </row>
    <row r="198" spans="1:10" ht="14.25" customHeight="1" x14ac:dyDescent="0.25">
      <c r="A198" s="120"/>
      <c r="B198" s="121"/>
      <c r="C198" s="122"/>
      <c r="D198" s="149"/>
      <c r="E198" s="121"/>
      <c r="F198" s="121"/>
      <c r="G198" s="121"/>
      <c r="H198" s="121"/>
      <c r="I198" s="121"/>
      <c r="J198" s="121"/>
    </row>
    <row r="199" spans="1:10" ht="14.25" customHeight="1" x14ac:dyDescent="0.25">
      <c r="A199" s="120"/>
      <c r="B199" s="121"/>
      <c r="C199" s="122"/>
      <c r="D199" s="149"/>
      <c r="E199" s="121"/>
      <c r="F199" s="121"/>
      <c r="G199" s="121"/>
      <c r="H199" s="121"/>
      <c r="I199" s="121"/>
      <c r="J199" s="121"/>
    </row>
    <row r="200" spans="1:10" ht="14.25" customHeight="1" x14ac:dyDescent="0.25">
      <c r="A200" s="120"/>
      <c r="B200" s="121"/>
      <c r="C200" s="122"/>
      <c r="D200" s="149"/>
      <c r="E200" s="121"/>
      <c r="F200" s="121"/>
      <c r="G200" s="121"/>
      <c r="H200" s="121"/>
      <c r="I200" s="121"/>
      <c r="J200" s="121"/>
    </row>
    <row r="201" spans="1:10" ht="14.25" customHeight="1" x14ac:dyDescent="0.25">
      <c r="A201" s="120"/>
      <c r="B201" s="121"/>
      <c r="C201" s="122"/>
      <c r="D201" s="149"/>
      <c r="E201" s="121"/>
      <c r="F201" s="121"/>
      <c r="G201" s="121"/>
      <c r="H201" s="121"/>
      <c r="I201" s="121"/>
      <c r="J201" s="121"/>
    </row>
    <row r="202" spans="1:10" ht="14.25" customHeight="1" x14ac:dyDescent="0.25">
      <c r="A202" s="120"/>
      <c r="B202" s="121"/>
      <c r="C202" s="122"/>
      <c r="D202" s="149"/>
      <c r="E202" s="121"/>
      <c r="F202" s="121"/>
      <c r="G202" s="121"/>
      <c r="H202" s="121"/>
      <c r="I202" s="121"/>
      <c r="J202" s="121"/>
    </row>
    <row r="203" spans="1:10" ht="14.25" customHeight="1" x14ac:dyDescent="0.25">
      <c r="A203" s="120"/>
      <c r="B203" s="121"/>
      <c r="C203" s="122"/>
      <c r="D203" s="149"/>
      <c r="E203" s="121"/>
      <c r="F203" s="121"/>
      <c r="G203" s="121"/>
      <c r="H203" s="121"/>
      <c r="I203" s="121"/>
      <c r="J203" s="121"/>
    </row>
    <row r="204" spans="1:10" ht="14.25" customHeight="1" x14ac:dyDescent="0.25">
      <c r="A204" s="120"/>
      <c r="B204" s="121"/>
      <c r="C204" s="122"/>
      <c r="D204" s="149"/>
      <c r="E204" s="121"/>
      <c r="F204" s="121"/>
      <c r="G204" s="121"/>
      <c r="H204" s="121"/>
      <c r="I204" s="121"/>
      <c r="J204" s="121"/>
    </row>
    <row r="205" spans="1:10" ht="14.25" customHeight="1" x14ac:dyDescent="0.25">
      <c r="A205" s="120"/>
      <c r="B205" s="121"/>
      <c r="C205" s="122"/>
      <c r="D205" s="149"/>
      <c r="E205" s="121"/>
      <c r="F205" s="121"/>
      <c r="G205" s="121"/>
      <c r="H205" s="121"/>
      <c r="I205" s="121"/>
      <c r="J205" s="121"/>
    </row>
    <row r="206" spans="1:10" ht="14.25" customHeight="1" x14ac:dyDescent="0.25">
      <c r="A206" s="120"/>
      <c r="B206" s="121"/>
      <c r="C206" s="122"/>
      <c r="D206" s="149"/>
      <c r="E206" s="121"/>
      <c r="F206" s="121"/>
      <c r="G206" s="121"/>
      <c r="H206" s="121"/>
      <c r="I206" s="121"/>
      <c r="J206" s="121"/>
    </row>
    <row r="207" spans="1:10" ht="14.25" customHeight="1" x14ac:dyDescent="0.25">
      <c r="A207" s="120"/>
      <c r="B207" s="121"/>
      <c r="C207" s="122"/>
      <c r="D207" s="149"/>
      <c r="E207" s="121"/>
      <c r="F207" s="121"/>
      <c r="G207" s="121"/>
      <c r="H207" s="121"/>
      <c r="I207" s="121"/>
      <c r="J207" s="121"/>
    </row>
    <row r="208" spans="1:10" ht="14.25" customHeight="1" x14ac:dyDescent="0.25">
      <c r="A208" s="120"/>
      <c r="B208" s="121"/>
      <c r="C208" s="122"/>
      <c r="D208" s="149"/>
      <c r="E208" s="121"/>
      <c r="F208" s="121"/>
      <c r="G208" s="121"/>
      <c r="H208" s="121"/>
      <c r="I208" s="121"/>
      <c r="J208" s="121"/>
    </row>
    <row r="209" spans="1:10" ht="14.25" customHeight="1" x14ac:dyDescent="0.25">
      <c r="A209" s="120"/>
      <c r="B209" s="121"/>
      <c r="C209" s="122"/>
      <c r="D209" s="149"/>
      <c r="E209" s="121"/>
      <c r="F209" s="121"/>
      <c r="G209" s="121"/>
      <c r="H209" s="121"/>
      <c r="I209" s="121"/>
      <c r="J209" s="121"/>
    </row>
    <row r="210" spans="1:10" ht="14.25" customHeight="1" x14ac:dyDescent="0.25">
      <c r="A210" s="120"/>
      <c r="B210" s="121"/>
      <c r="C210" s="122"/>
      <c r="D210" s="149"/>
      <c r="E210" s="121"/>
      <c r="F210" s="121"/>
      <c r="G210" s="121"/>
      <c r="H210" s="121"/>
      <c r="I210" s="121"/>
      <c r="J210" s="121"/>
    </row>
    <row r="211" spans="1:10" ht="14.25" customHeight="1" x14ac:dyDescent="0.25">
      <c r="A211" s="120"/>
      <c r="B211" s="121"/>
      <c r="C211" s="122"/>
      <c r="D211" s="149"/>
      <c r="E211" s="121"/>
      <c r="F211" s="121"/>
      <c r="G211" s="121"/>
      <c r="H211" s="121"/>
      <c r="I211" s="121"/>
      <c r="J211" s="121"/>
    </row>
    <row r="212" spans="1:10" ht="14.25" customHeight="1" x14ac:dyDescent="0.25">
      <c r="A212" s="120"/>
      <c r="B212" s="121"/>
      <c r="C212" s="122"/>
      <c r="D212" s="149"/>
      <c r="E212" s="121"/>
      <c r="F212" s="121"/>
      <c r="G212" s="121"/>
      <c r="H212" s="121"/>
      <c r="I212" s="121"/>
      <c r="J212" s="121"/>
    </row>
    <row r="213" spans="1:10" ht="14.25" customHeight="1" x14ac:dyDescent="0.25">
      <c r="A213" s="120"/>
      <c r="B213" s="121"/>
      <c r="C213" s="122"/>
      <c r="D213" s="149"/>
      <c r="E213" s="121"/>
      <c r="F213" s="121"/>
      <c r="G213" s="121"/>
      <c r="H213" s="121"/>
      <c r="I213" s="121"/>
      <c r="J213" s="121"/>
    </row>
    <row r="214" spans="1:10" ht="14.25" customHeight="1" x14ac:dyDescent="0.25">
      <c r="A214" s="120"/>
      <c r="B214" s="121"/>
      <c r="C214" s="122"/>
      <c r="D214" s="149"/>
      <c r="E214" s="121"/>
      <c r="F214" s="121"/>
      <c r="G214" s="121"/>
      <c r="H214" s="121"/>
      <c r="I214" s="121"/>
      <c r="J214" s="121"/>
    </row>
    <row r="215" spans="1:10" ht="14.25" customHeight="1" x14ac:dyDescent="0.25">
      <c r="A215" s="120"/>
      <c r="B215" s="121"/>
      <c r="C215" s="122"/>
      <c r="D215" s="149"/>
      <c r="E215" s="121"/>
      <c r="F215" s="121"/>
      <c r="G215" s="121"/>
      <c r="H215" s="121"/>
      <c r="I215" s="121"/>
      <c r="J215" s="121"/>
    </row>
    <row r="216" spans="1:10" ht="14.25" customHeight="1" x14ac:dyDescent="0.25">
      <c r="A216" s="120"/>
      <c r="B216" s="121"/>
      <c r="C216" s="122"/>
      <c r="D216" s="149"/>
      <c r="E216" s="121"/>
      <c r="F216" s="121"/>
      <c r="G216" s="121"/>
      <c r="H216" s="121"/>
      <c r="I216" s="121"/>
      <c r="J216" s="121"/>
    </row>
    <row r="217" spans="1:10" ht="14.25" customHeight="1" x14ac:dyDescent="0.25">
      <c r="A217" s="120"/>
      <c r="B217" s="121"/>
      <c r="C217" s="122"/>
      <c r="D217" s="149"/>
      <c r="E217" s="121"/>
      <c r="F217" s="121"/>
      <c r="G217" s="121"/>
      <c r="H217" s="121"/>
      <c r="I217" s="121"/>
      <c r="J217" s="121"/>
    </row>
    <row r="218" spans="1:10" ht="14.25" customHeight="1" x14ac:dyDescent="0.25">
      <c r="A218" s="120"/>
      <c r="B218" s="121"/>
      <c r="C218" s="122"/>
      <c r="D218" s="149"/>
      <c r="E218" s="121"/>
      <c r="F218" s="121"/>
      <c r="G218" s="121"/>
      <c r="H218" s="121"/>
      <c r="I218" s="121"/>
      <c r="J218" s="121"/>
    </row>
    <row r="219" spans="1:10" ht="14.25" customHeight="1" x14ac:dyDescent="0.25">
      <c r="A219" s="120"/>
      <c r="B219" s="121"/>
      <c r="C219" s="122"/>
      <c r="D219" s="149"/>
      <c r="E219" s="121"/>
      <c r="F219" s="121"/>
      <c r="G219" s="121"/>
      <c r="H219" s="121"/>
      <c r="I219" s="121"/>
      <c r="J219" s="121"/>
    </row>
    <row r="220" spans="1:10" ht="14.25" customHeight="1" x14ac:dyDescent="0.25">
      <c r="A220" s="120"/>
      <c r="B220" s="121"/>
      <c r="C220" s="122"/>
      <c r="D220" s="149"/>
      <c r="E220" s="121"/>
      <c r="F220" s="121"/>
      <c r="G220" s="121"/>
      <c r="H220" s="121"/>
      <c r="I220" s="121"/>
      <c r="J220" s="121"/>
    </row>
    <row r="221" spans="1:10" ht="14.25" customHeight="1" x14ac:dyDescent="0.25">
      <c r="A221" s="120"/>
      <c r="B221" s="121"/>
      <c r="C221" s="122"/>
      <c r="D221" s="149"/>
      <c r="E221" s="121"/>
      <c r="F221" s="121"/>
      <c r="G221" s="121"/>
      <c r="H221" s="121"/>
      <c r="I221" s="121"/>
      <c r="J221" s="121"/>
    </row>
    <row r="222" spans="1:10" ht="14.25" customHeight="1" x14ac:dyDescent="0.25">
      <c r="A222" s="120"/>
      <c r="B222" s="121"/>
      <c r="C222" s="122"/>
      <c r="D222" s="149"/>
      <c r="E222" s="121"/>
      <c r="F222" s="121"/>
      <c r="G222" s="121"/>
      <c r="H222" s="121"/>
      <c r="I222" s="121"/>
      <c r="J222" s="121"/>
    </row>
    <row r="223" spans="1:10" ht="14.25" customHeight="1" x14ac:dyDescent="0.25">
      <c r="A223" s="120"/>
      <c r="B223" s="121"/>
      <c r="C223" s="122"/>
      <c r="D223" s="149"/>
      <c r="E223" s="121"/>
      <c r="F223" s="121"/>
      <c r="G223" s="121"/>
      <c r="H223" s="121"/>
      <c r="I223" s="121"/>
      <c r="J223" s="121"/>
    </row>
    <row r="224" spans="1:10" ht="14.25" customHeight="1" x14ac:dyDescent="0.25">
      <c r="A224" s="120"/>
      <c r="B224" s="121"/>
      <c r="C224" s="122"/>
      <c r="D224" s="149"/>
      <c r="E224" s="121"/>
      <c r="F224" s="121"/>
      <c r="G224" s="121"/>
      <c r="H224" s="121"/>
      <c r="I224" s="121"/>
      <c r="J224" s="121"/>
    </row>
    <row r="225" spans="1:10" ht="14.25" customHeight="1" x14ac:dyDescent="0.25">
      <c r="A225" s="120"/>
      <c r="B225" s="121"/>
      <c r="C225" s="122"/>
      <c r="D225" s="149"/>
      <c r="E225" s="121"/>
      <c r="F225" s="121"/>
      <c r="G225" s="121"/>
      <c r="H225" s="121"/>
      <c r="I225" s="121"/>
      <c r="J225" s="121"/>
    </row>
    <row r="226" spans="1:10" ht="14.25" customHeight="1" x14ac:dyDescent="0.25">
      <c r="A226" s="120"/>
      <c r="B226" s="121"/>
      <c r="C226" s="122"/>
      <c r="D226" s="149"/>
      <c r="E226" s="121"/>
      <c r="F226" s="121"/>
      <c r="G226" s="121"/>
      <c r="H226" s="121"/>
      <c r="I226" s="121"/>
      <c r="J226" s="121"/>
    </row>
    <row r="227" spans="1:10" ht="14.25" customHeight="1" x14ac:dyDescent="0.25">
      <c r="A227" s="120"/>
      <c r="B227" s="121"/>
      <c r="C227" s="122"/>
      <c r="D227" s="149"/>
      <c r="E227" s="121"/>
      <c r="F227" s="121"/>
      <c r="G227" s="121"/>
      <c r="H227" s="121"/>
      <c r="I227" s="121"/>
      <c r="J227" s="121"/>
    </row>
    <row r="228" spans="1:10" ht="15.75" customHeight="1" x14ac:dyDescent="0.2"/>
    <row r="229" spans="1:10" ht="15.75" customHeight="1" x14ac:dyDescent="0.2"/>
    <row r="230" spans="1:10" ht="15.75" customHeight="1" x14ac:dyDescent="0.2"/>
    <row r="231" spans="1:10" s="150" customFormat="1" ht="15.75" customHeight="1" x14ac:dyDescent="0.2">
      <c r="A231" s="118"/>
      <c r="B231" s="118"/>
      <c r="C231" s="119"/>
      <c r="E231" s="118"/>
      <c r="F231" s="118"/>
      <c r="G231" s="118"/>
      <c r="H231" s="118"/>
      <c r="I231" s="118"/>
      <c r="J231" s="118"/>
    </row>
    <row r="232" spans="1:10" s="150" customFormat="1" ht="15.75" customHeight="1" x14ac:dyDescent="0.2">
      <c r="A232" s="118"/>
      <c r="B232" s="118"/>
      <c r="C232" s="119"/>
      <c r="E232" s="118"/>
      <c r="F232" s="118"/>
      <c r="G232" s="118"/>
      <c r="H232" s="118"/>
      <c r="I232" s="118"/>
      <c r="J232" s="118"/>
    </row>
    <row r="233" spans="1:10" s="150" customFormat="1" ht="15.75" customHeight="1" x14ac:dyDescent="0.2">
      <c r="A233" s="118"/>
      <c r="B233" s="118"/>
      <c r="C233" s="119"/>
      <c r="E233" s="118"/>
      <c r="F233" s="118"/>
      <c r="G233" s="118"/>
      <c r="H233" s="118"/>
      <c r="I233" s="118"/>
      <c r="J233" s="118"/>
    </row>
    <row r="234" spans="1:10" s="150" customFormat="1" ht="15.75" customHeight="1" x14ac:dyDescent="0.2">
      <c r="A234" s="118"/>
      <c r="B234" s="118"/>
      <c r="C234" s="119"/>
      <c r="E234" s="118"/>
      <c r="F234" s="118"/>
      <c r="G234" s="118"/>
      <c r="H234" s="118"/>
      <c r="I234" s="118"/>
      <c r="J234" s="118"/>
    </row>
    <row r="235" spans="1:10" s="150" customFormat="1" ht="15.75" customHeight="1" x14ac:dyDescent="0.2">
      <c r="A235" s="118"/>
      <c r="B235" s="118"/>
      <c r="C235" s="118"/>
      <c r="E235" s="118"/>
      <c r="F235" s="118"/>
      <c r="G235" s="118"/>
      <c r="H235" s="118"/>
      <c r="I235" s="118"/>
      <c r="J235" s="118"/>
    </row>
    <row r="236" spans="1:10" s="150" customFormat="1" ht="15.75" customHeight="1" x14ac:dyDescent="0.2">
      <c r="A236" s="118"/>
      <c r="B236" s="118"/>
      <c r="C236" s="118"/>
      <c r="E236" s="118"/>
      <c r="F236" s="118"/>
      <c r="G236" s="118"/>
      <c r="H236" s="118"/>
      <c r="I236" s="118"/>
      <c r="J236" s="118"/>
    </row>
    <row r="237" spans="1:10" s="150" customFormat="1" ht="15.75" customHeight="1" x14ac:dyDescent="0.2">
      <c r="A237" s="118"/>
      <c r="B237" s="118"/>
      <c r="C237" s="118"/>
      <c r="E237" s="118"/>
      <c r="F237" s="118"/>
      <c r="G237" s="118"/>
      <c r="H237" s="118"/>
      <c r="I237" s="118"/>
      <c r="J237" s="118"/>
    </row>
    <row r="238" spans="1:10" s="150" customFormat="1" ht="15.75" customHeight="1" x14ac:dyDescent="0.2">
      <c r="A238" s="118"/>
      <c r="B238" s="118"/>
      <c r="C238" s="118"/>
      <c r="E238" s="118"/>
      <c r="F238" s="118"/>
      <c r="G238" s="118"/>
      <c r="H238" s="118"/>
      <c r="I238" s="118"/>
      <c r="J238" s="118"/>
    </row>
    <row r="239" spans="1:10" s="150" customFormat="1" ht="15.75" customHeight="1" x14ac:dyDescent="0.2">
      <c r="A239" s="118"/>
      <c r="B239" s="118"/>
      <c r="C239" s="118"/>
      <c r="E239" s="118"/>
      <c r="F239" s="118"/>
      <c r="G239" s="118"/>
      <c r="H239" s="118"/>
      <c r="I239" s="118"/>
      <c r="J239" s="118"/>
    </row>
    <row r="240" spans="1:10" s="150" customFormat="1" ht="15.75" customHeight="1" x14ac:dyDescent="0.2">
      <c r="A240" s="118"/>
      <c r="B240" s="118"/>
      <c r="C240" s="118"/>
      <c r="E240" s="118"/>
      <c r="F240" s="118"/>
      <c r="G240" s="118"/>
      <c r="H240" s="118"/>
      <c r="I240" s="118"/>
      <c r="J240" s="118"/>
    </row>
    <row r="241" spans="1:10" s="150" customFormat="1" ht="15.75" customHeight="1" x14ac:dyDescent="0.2">
      <c r="A241" s="118"/>
      <c r="B241" s="118"/>
      <c r="C241" s="118"/>
      <c r="E241" s="118"/>
      <c r="F241" s="118"/>
      <c r="G241" s="118"/>
      <c r="H241" s="118"/>
      <c r="I241" s="118"/>
      <c r="J241" s="118"/>
    </row>
    <row r="242" spans="1:10" s="150" customFormat="1" ht="15.75" customHeight="1" x14ac:dyDescent="0.2">
      <c r="A242" s="118"/>
      <c r="B242" s="118"/>
      <c r="C242" s="118"/>
      <c r="E242" s="118"/>
      <c r="F242" s="118"/>
      <c r="G242" s="118"/>
      <c r="H242" s="118"/>
      <c r="I242" s="118"/>
      <c r="J242" s="118"/>
    </row>
    <row r="243" spans="1:10" s="150" customFormat="1" ht="15.75" customHeight="1" x14ac:dyDescent="0.2">
      <c r="A243" s="118"/>
      <c r="B243" s="118"/>
      <c r="C243" s="118"/>
      <c r="E243" s="118"/>
      <c r="F243" s="118"/>
      <c r="G243" s="118"/>
      <c r="H243" s="118"/>
      <c r="I243" s="118"/>
      <c r="J243" s="118"/>
    </row>
    <row r="244" spans="1:10" s="150" customFormat="1" ht="15.75" customHeight="1" x14ac:dyDescent="0.2">
      <c r="A244" s="118"/>
      <c r="B244" s="118"/>
      <c r="C244" s="118"/>
      <c r="E244" s="118"/>
      <c r="F244" s="118"/>
      <c r="G244" s="118"/>
      <c r="H244" s="118"/>
      <c r="I244" s="118"/>
      <c r="J244" s="118"/>
    </row>
    <row r="245" spans="1:10" s="150" customFormat="1" ht="15.75" customHeight="1" x14ac:dyDescent="0.2">
      <c r="A245" s="118"/>
      <c r="B245" s="118"/>
      <c r="C245" s="118"/>
      <c r="E245" s="118"/>
      <c r="F245" s="118"/>
      <c r="G245" s="118"/>
      <c r="H245" s="118"/>
      <c r="I245" s="118"/>
      <c r="J245" s="118"/>
    </row>
    <row r="246" spans="1:10" s="150" customFormat="1" ht="15.75" customHeight="1" x14ac:dyDescent="0.2">
      <c r="A246" s="118"/>
      <c r="B246" s="118"/>
      <c r="C246" s="118"/>
      <c r="E246" s="118"/>
      <c r="F246" s="118"/>
      <c r="G246" s="118"/>
      <c r="H246" s="118"/>
      <c r="I246" s="118"/>
      <c r="J246" s="118"/>
    </row>
    <row r="247" spans="1:10" s="150" customFormat="1" ht="15.75" customHeight="1" x14ac:dyDescent="0.2">
      <c r="A247" s="118"/>
      <c r="B247" s="118"/>
      <c r="C247" s="118"/>
      <c r="E247" s="118"/>
      <c r="F247" s="118"/>
      <c r="G247" s="118"/>
      <c r="H247" s="118"/>
      <c r="I247" s="118"/>
      <c r="J247" s="118"/>
    </row>
    <row r="248" spans="1:10" s="150" customFormat="1" ht="15.75" customHeight="1" x14ac:dyDescent="0.2">
      <c r="A248" s="118"/>
      <c r="B248" s="118"/>
      <c r="C248" s="118"/>
      <c r="E248" s="118"/>
      <c r="F248" s="118"/>
      <c r="G248" s="118"/>
      <c r="H248" s="118"/>
      <c r="I248" s="118"/>
      <c r="J248" s="118"/>
    </row>
    <row r="249" spans="1:10" s="150" customFormat="1" ht="15.75" customHeight="1" x14ac:dyDescent="0.2">
      <c r="A249" s="118"/>
      <c r="B249" s="118"/>
      <c r="C249" s="118"/>
      <c r="E249" s="118"/>
      <c r="F249" s="118"/>
      <c r="G249" s="118"/>
      <c r="H249" s="118"/>
      <c r="I249" s="118"/>
      <c r="J249" s="118"/>
    </row>
    <row r="250" spans="1:10" s="150" customFormat="1" ht="15.75" customHeight="1" x14ac:dyDescent="0.2">
      <c r="A250" s="118"/>
      <c r="B250" s="118"/>
      <c r="C250" s="118"/>
      <c r="E250" s="118"/>
      <c r="F250" s="118"/>
      <c r="G250" s="118"/>
      <c r="H250" s="118"/>
      <c r="I250" s="118"/>
      <c r="J250" s="118"/>
    </row>
    <row r="251" spans="1:10" s="150" customFormat="1" ht="15.75" customHeight="1" x14ac:dyDescent="0.2">
      <c r="A251" s="118"/>
      <c r="B251" s="118"/>
      <c r="C251" s="118"/>
      <c r="E251" s="118"/>
      <c r="F251" s="118"/>
      <c r="G251" s="118"/>
      <c r="H251" s="118"/>
      <c r="I251" s="118"/>
      <c r="J251" s="118"/>
    </row>
    <row r="252" spans="1:10" s="150" customFormat="1" ht="15.75" customHeight="1" x14ac:dyDescent="0.2">
      <c r="A252" s="118"/>
      <c r="B252" s="118"/>
      <c r="C252" s="118"/>
      <c r="E252" s="118"/>
      <c r="F252" s="118"/>
      <c r="G252" s="118"/>
      <c r="H252" s="118"/>
      <c r="I252" s="118"/>
      <c r="J252" s="118"/>
    </row>
    <row r="253" spans="1:10" s="150" customFormat="1" ht="15.75" customHeight="1" x14ac:dyDescent="0.2">
      <c r="A253" s="118"/>
      <c r="B253" s="118"/>
      <c r="C253" s="118"/>
      <c r="E253" s="118"/>
      <c r="F253" s="118"/>
      <c r="G253" s="118"/>
      <c r="H253" s="118"/>
      <c r="I253" s="118"/>
      <c r="J253" s="118"/>
    </row>
    <row r="254" spans="1:10" s="150" customFormat="1" ht="15.75" customHeight="1" x14ac:dyDescent="0.2">
      <c r="A254" s="118"/>
      <c r="B254" s="118"/>
      <c r="C254" s="118"/>
      <c r="E254" s="118"/>
      <c r="F254" s="118"/>
      <c r="G254" s="118"/>
      <c r="H254" s="118"/>
      <c r="I254" s="118"/>
      <c r="J254" s="118"/>
    </row>
    <row r="255" spans="1:10" s="150" customFormat="1" ht="15.75" customHeight="1" x14ac:dyDescent="0.2">
      <c r="A255" s="118"/>
      <c r="B255" s="118"/>
      <c r="C255" s="118"/>
      <c r="E255" s="118"/>
      <c r="F255" s="118"/>
      <c r="G255" s="118"/>
      <c r="H255" s="118"/>
      <c r="I255" s="118"/>
      <c r="J255" s="118"/>
    </row>
    <row r="256" spans="1:10" s="150" customFormat="1" ht="15.75" customHeight="1" x14ac:dyDescent="0.2">
      <c r="A256" s="118"/>
      <c r="B256" s="118"/>
      <c r="C256" s="118"/>
      <c r="E256" s="118"/>
      <c r="F256" s="118"/>
      <c r="G256" s="118"/>
      <c r="H256" s="118"/>
      <c r="I256" s="118"/>
      <c r="J256" s="118"/>
    </row>
    <row r="257" spans="1:10" s="150" customFormat="1" ht="15.75" customHeight="1" x14ac:dyDescent="0.2">
      <c r="A257" s="118"/>
      <c r="B257" s="118"/>
      <c r="C257" s="118"/>
      <c r="E257" s="118"/>
      <c r="F257" s="118"/>
      <c r="G257" s="118"/>
      <c r="H257" s="118"/>
      <c r="I257" s="118"/>
      <c r="J257" s="118"/>
    </row>
    <row r="258" spans="1:10" s="150" customFormat="1" ht="15.75" customHeight="1" x14ac:dyDescent="0.2">
      <c r="A258" s="118"/>
      <c r="B258" s="118"/>
      <c r="C258" s="118"/>
      <c r="E258" s="118"/>
      <c r="F258" s="118"/>
      <c r="G258" s="118"/>
      <c r="H258" s="118"/>
      <c r="I258" s="118"/>
      <c r="J258" s="118"/>
    </row>
    <row r="259" spans="1:10" s="150" customFormat="1" ht="15.75" customHeight="1" x14ac:dyDescent="0.2">
      <c r="A259" s="118"/>
      <c r="B259" s="118"/>
      <c r="C259" s="118"/>
      <c r="E259" s="118"/>
      <c r="F259" s="118"/>
      <c r="G259" s="118"/>
      <c r="H259" s="118"/>
      <c r="I259" s="118"/>
      <c r="J259" s="118"/>
    </row>
    <row r="260" spans="1:10" s="150" customFormat="1" ht="15.75" customHeight="1" x14ac:dyDescent="0.2">
      <c r="A260" s="118"/>
      <c r="B260" s="118"/>
      <c r="C260" s="118"/>
      <c r="E260" s="118"/>
      <c r="F260" s="118"/>
      <c r="G260" s="118"/>
      <c r="H260" s="118"/>
      <c r="I260" s="118"/>
      <c r="J260" s="118"/>
    </row>
    <row r="261" spans="1:10" s="150" customFormat="1" ht="15.75" customHeight="1" x14ac:dyDescent="0.2">
      <c r="A261" s="118"/>
      <c r="B261" s="118"/>
      <c r="C261" s="118"/>
      <c r="E261" s="118"/>
      <c r="F261" s="118"/>
      <c r="G261" s="118"/>
      <c r="H261" s="118"/>
      <c r="I261" s="118"/>
      <c r="J261" s="118"/>
    </row>
    <row r="262" spans="1:10" s="150" customFormat="1" ht="15.75" customHeight="1" x14ac:dyDescent="0.2">
      <c r="A262" s="118"/>
      <c r="B262" s="118"/>
      <c r="C262" s="118"/>
      <c r="E262" s="118"/>
      <c r="F262" s="118"/>
      <c r="G262" s="118"/>
      <c r="H262" s="118"/>
      <c r="I262" s="118"/>
      <c r="J262" s="118"/>
    </row>
    <row r="263" spans="1:10" s="150" customFormat="1" ht="15.75" customHeight="1" x14ac:dyDescent="0.2">
      <c r="A263" s="118"/>
      <c r="B263" s="118"/>
      <c r="C263" s="118"/>
      <c r="E263" s="118"/>
      <c r="F263" s="118"/>
      <c r="G263" s="118"/>
      <c r="H263" s="118"/>
      <c r="I263" s="118"/>
      <c r="J263" s="118"/>
    </row>
    <row r="264" spans="1:10" s="150" customFormat="1" ht="15.75" customHeight="1" x14ac:dyDescent="0.2">
      <c r="A264" s="118"/>
      <c r="B264" s="118"/>
      <c r="C264" s="118"/>
      <c r="E264" s="118"/>
      <c r="F264" s="118"/>
      <c r="G264" s="118"/>
      <c r="H264" s="118"/>
      <c r="I264" s="118"/>
      <c r="J264" s="118"/>
    </row>
    <row r="265" spans="1:10" s="150" customFormat="1" ht="15.75" customHeight="1" x14ac:dyDescent="0.2">
      <c r="A265" s="118"/>
      <c r="B265" s="118"/>
      <c r="C265" s="118"/>
      <c r="E265" s="118"/>
      <c r="F265" s="118"/>
      <c r="G265" s="118"/>
      <c r="H265" s="118"/>
      <c r="I265" s="118"/>
      <c r="J265" s="118"/>
    </row>
    <row r="266" spans="1:10" s="150" customFormat="1" ht="15.75" customHeight="1" x14ac:dyDescent="0.2">
      <c r="A266" s="118"/>
      <c r="B266" s="118"/>
      <c r="C266" s="118"/>
      <c r="E266" s="118"/>
      <c r="F266" s="118"/>
      <c r="G266" s="118"/>
      <c r="H266" s="118"/>
      <c r="I266" s="118"/>
      <c r="J266" s="118"/>
    </row>
    <row r="267" spans="1:10" s="150" customFormat="1" ht="15.75" customHeight="1" x14ac:dyDescent="0.2">
      <c r="A267" s="118"/>
      <c r="B267" s="118"/>
      <c r="C267" s="118"/>
      <c r="E267" s="118"/>
      <c r="F267" s="118"/>
      <c r="G267" s="118"/>
      <c r="H267" s="118"/>
      <c r="I267" s="118"/>
      <c r="J267" s="118"/>
    </row>
    <row r="268" spans="1:10" s="150" customFormat="1" ht="15.75" customHeight="1" x14ac:dyDescent="0.2">
      <c r="A268" s="118"/>
      <c r="B268" s="118"/>
      <c r="C268" s="118"/>
      <c r="E268" s="118"/>
      <c r="F268" s="118"/>
      <c r="G268" s="118"/>
      <c r="H268" s="118"/>
      <c r="I268" s="118"/>
      <c r="J268" s="118"/>
    </row>
    <row r="269" spans="1:10" s="150" customFormat="1" ht="15.75" customHeight="1" x14ac:dyDescent="0.2">
      <c r="A269" s="118"/>
      <c r="B269" s="118"/>
      <c r="C269" s="118"/>
      <c r="E269" s="118"/>
      <c r="F269" s="118"/>
      <c r="G269" s="118"/>
      <c r="H269" s="118"/>
      <c r="I269" s="118"/>
      <c r="J269" s="118"/>
    </row>
    <row r="270" spans="1:10" s="150" customFormat="1" ht="15.75" customHeight="1" x14ac:dyDescent="0.2">
      <c r="A270" s="118"/>
      <c r="B270" s="118"/>
      <c r="C270" s="118"/>
      <c r="E270" s="118"/>
      <c r="F270" s="118"/>
      <c r="G270" s="118"/>
      <c r="H270" s="118"/>
      <c r="I270" s="118"/>
      <c r="J270" s="118"/>
    </row>
    <row r="271" spans="1:10" s="150" customFormat="1" ht="15.75" customHeight="1" x14ac:dyDescent="0.2">
      <c r="A271" s="118"/>
      <c r="B271" s="118"/>
      <c r="C271" s="118"/>
      <c r="E271" s="118"/>
      <c r="F271" s="118"/>
      <c r="G271" s="118"/>
      <c r="H271" s="118"/>
      <c r="I271" s="118"/>
      <c r="J271" s="118"/>
    </row>
    <row r="272" spans="1:10" s="150" customFormat="1" ht="15.75" customHeight="1" x14ac:dyDescent="0.2">
      <c r="A272" s="118"/>
      <c r="B272" s="118"/>
      <c r="C272" s="118"/>
      <c r="E272" s="118"/>
      <c r="F272" s="118"/>
      <c r="G272" s="118"/>
      <c r="H272" s="118"/>
      <c r="I272" s="118"/>
      <c r="J272" s="118"/>
    </row>
    <row r="273" spans="1:10" s="150" customFormat="1" ht="15.75" customHeight="1" x14ac:dyDescent="0.2">
      <c r="A273" s="118"/>
      <c r="B273" s="118"/>
      <c r="C273" s="118"/>
      <c r="E273" s="118"/>
      <c r="F273" s="118"/>
      <c r="G273" s="118"/>
      <c r="H273" s="118"/>
      <c r="I273" s="118"/>
      <c r="J273" s="118"/>
    </row>
    <row r="274" spans="1:10" s="150" customFormat="1" ht="15.75" customHeight="1" x14ac:dyDescent="0.2">
      <c r="A274" s="118"/>
      <c r="B274" s="118"/>
      <c r="C274" s="118"/>
      <c r="E274" s="118"/>
      <c r="F274" s="118"/>
      <c r="G274" s="118"/>
      <c r="H274" s="118"/>
      <c r="I274" s="118"/>
      <c r="J274" s="118"/>
    </row>
    <row r="275" spans="1:10" s="150" customFormat="1" ht="15.75" customHeight="1" x14ac:dyDescent="0.2">
      <c r="A275" s="118"/>
      <c r="B275" s="118"/>
      <c r="C275" s="118"/>
      <c r="E275" s="118"/>
      <c r="F275" s="118"/>
      <c r="G275" s="118"/>
      <c r="H275" s="118"/>
      <c r="I275" s="118"/>
      <c r="J275" s="118"/>
    </row>
    <row r="276" spans="1:10" s="150" customFormat="1" ht="15.75" customHeight="1" x14ac:dyDescent="0.2">
      <c r="A276" s="118"/>
      <c r="B276" s="118"/>
      <c r="C276" s="118"/>
      <c r="E276" s="118"/>
      <c r="F276" s="118"/>
      <c r="G276" s="118"/>
      <c r="H276" s="118"/>
      <c r="I276" s="118"/>
      <c r="J276" s="118"/>
    </row>
    <row r="277" spans="1:10" s="150" customFormat="1" ht="15.75" customHeight="1" x14ac:dyDescent="0.2">
      <c r="A277" s="118"/>
      <c r="B277" s="118"/>
      <c r="C277" s="118"/>
      <c r="E277" s="118"/>
      <c r="F277" s="118"/>
      <c r="G277" s="118"/>
      <c r="H277" s="118"/>
      <c r="I277" s="118"/>
      <c r="J277" s="118"/>
    </row>
    <row r="278" spans="1:10" s="150" customFormat="1" ht="15.75" customHeight="1" x14ac:dyDescent="0.2">
      <c r="A278" s="118"/>
      <c r="B278" s="118"/>
      <c r="C278" s="118"/>
      <c r="E278" s="118"/>
      <c r="F278" s="118"/>
      <c r="G278" s="118"/>
      <c r="H278" s="118"/>
      <c r="I278" s="118"/>
      <c r="J278" s="118"/>
    </row>
    <row r="279" spans="1:10" s="150" customFormat="1" ht="15.75" customHeight="1" x14ac:dyDescent="0.2">
      <c r="A279" s="118"/>
      <c r="B279" s="118"/>
      <c r="C279" s="118"/>
      <c r="E279" s="118"/>
      <c r="F279" s="118"/>
      <c r="G279" s="118"/>
      <c r="H279" s="118"/>
      <c r="I279" s="118"/>
      <c r="J279" s="118"/>
    </row>
    <row r="280" spans="1:10" s="150" customFormat="1" ht="15.75" customHeight="1" x14ac:dyDescent="0.2">
      <c r="A280" s="118"/>
      <c r="B280" s="118"/>
      <c r="C280" s="118"/>
      <c r="E280" s="118"/>
      <c r="F280" s="118"/>
      <c r="G280" s="118"/>
      <c r="H280" s="118"/>
      <c r="I280" s="118"/>
      <c r="J280" s="118"/>
    </row>
    <row r="281" spans="1:10" s="150" customFormat="1" ht="15.75" customHeight="1" x14ac:dyDescent="0.2">
      <c r="A281" s="118"/>
      <c r="B281" s="118"/>
      <c r="C281" s="118"/>
      <c r="E281" s="118"/>
      <c r="F281" s="118"/>
      <c r="G281" s="118"/>
      <c r="H281" s="118"/>
      <c r="I281" s="118"/>
      <c r="J281" s="118"/>
    </row>
    <row r="282" spans="1:10" s="150" customFormat="1" ht="15.75" customHeight="1" x14ac:dyDescent="0.2">
      <c r="A282" s="118"/>
      <c r="B282" s="118"/>
      <c r="C282" s="118"/>
      <c r="E282" s="118"/>
      <c r="F282" s="118"/>
      <c r="G282" s="118"/>
      <c r="H282" s="118"/>
      <c r="I282" s="118"/>
      <c r="J282" s="118"/>
    </row>
    <row r="283" spans="1:10" s="150" customFormat="1" ht="15.75" customHeight="1" x14ac:dyDescent="0.2">
      <c r="A283" s="118"/>
      <c r="B283" s="118"/>
      <c r="C283" s="118"/>
      <c r="E283" s="118"/>
      <c r="F283" s="118"/>
      <c r="G283" s="118"/>
      <c r="H283" s="118"/>
      <c r="I283" s="118"/>
      <c r="J283" s="118"/>
    </row>
    <row r="284" spans="1:10" s="150" customFormat="1" ht="15.75" customHeight="1" x14ac:dyDescent="0.2">
      <c r="A284" s="118"/>
      <c r="B284" s="118"/>
      <c r="C284" s="118"/>
      <c r="E284" s="118"/>
      <c r="F284" s="118"/>
      <c r="G284" s="118"/>
      <c r="H284" s="118"/>
      <c r="I284" s="118"/>
      <c r="J284" s="118"/>
    </row>
    <row r="285" spans="1:10" s="150" customFormat="1" ht="15.75" customHeight="1" x14ac:dyDescent="0.2">
      <c r="A285" s="118"/>
      <c r="B285" s="118"/>
      <c r="C285" s="118"/>
      <c r="E285" s="118"/>
      <c r="F285" s="118"/>
      <c r="G285" s="118"/>
      <c r="H285" s="118"/>
      <c r="I285" s="118"/>
      <c r="J285" s="118"/>
    </row>
    <row r="286" spans="1:10" s="150" customFormat="1" ht="15.75" customHeight="1" x14ac:dyDescent="0.2">
      <c r="A286" s="118"/>
      <c r="B286" s="118"/>
      <c r="C286" s="118"/>
      <c r="E286" s="118"/>
      <c r="F286" s="118"/>
      <c r="G286" s="118"/>
      <c r="H286" s="118"/>
      <c r="I286" s="118"/>
      <c r="J286" s="118"/>
    </row>
    <row r="287" spans="1:10" s="150" customFormat="1" ht="15.75" customHeight="1" x14ac:dyDescent="0.2">
      <c r="A287" s="118"/>
      <c r="B287" s="118"/>
      <c r="C287" s="118"/>
      <c r="E287" s="118"/>
      <c r="F287" s="118"/>
      <c r="G287" s="118"/>
      <c r="H287" s="118"/>
      <c r="I287" s="118"/>
      <c r="J287" s="118"/>
    </row>
    <row r="288" spans="1:10" s="150" customFormat="1" ht="15.75" customHeight="1" x14ac:dyDescent="0.2">
      <c r="A288" s="118"/>
      <c r="B288" s="118"/>
      <c r="C288" s="118"/>
      <c r="E288" s="118"/>
      <c r="F288" s="118"/>
      <c r="G288" s="118"/>
      <c r="H288" s="118"/>
      <c r="I288" s="118"/>
      <c r="J288" s="118"/>
    </row>
    <row r="289" spans="1:10" s="150" customFormat="1" ht="15.75" customHeight="1" x14ac:dyDescent="0.2">
      <c r="A289" s="118"/>
      <c r="B289" s="118"/>
      <c r="C289" s="118"/>
      <c r="E289" s="118"/>
      <c r="F289" s="118"/>
      <c r="G289" s="118"/>
      <c r="H289" s="118"/>
      <c r="I289" s="118"/>
      <c r="J289" s="118"/>
    </row>
    <row r="290" spans="1:10" s="150" customFormat="1" ht="15.75" customHeight="1" x14ac:dyDescent="0.2">
      <c r="A290" s="118"/>
      <c r="B290" s="118"/>
      <c r="C290" s="118"/>
      <c r="E290" s="118"/>
      <c r="F290" s="118"/>
      <c r="G290" s="118"/>
      <c r="H290" s="118"/>
      <c r="I290" s="118"/>
      <c r="J290" s="118"/>
    </row>
    <row r="291" spans="1:10" s="150" customFormat="1" ht="15.75" customHeight="1" x14ac:dyDescent="0.2">
      <c r="A291" s="118"/>
      <c r="B291" s="118"/>
      <c r="C291" s="118"/>
      <c r="E291" s="118"/>
      <c r="F291" s="118"/>
      <c r="G291" s="118"/>
      <c r="H291" s="118"/>
      <c r="I291" s="118"/>
      <c r="J291" s="118"/>
    </row>
    <row r="292" spans="1:10" s="150" customFormat="1" ht="15.75" customHeight="1" x14ac:dyDescent="0.2">
      <c r="A292" s="118"/>
      <c r="B292" s="118"/>
      <c r="C292" s="118"/>
      <c r="E292" s="118"/>
      <c r="F292" s="118"/>
      <c r="G292" s="118"/>
      <c r="H292" s="118"/>
      <c r="I292" s="118"/>
      <c r="J292" s="118"/>
    </row>
    <row r="293" spans="1:10" s="150" customFormat="1" ht="15.75" customHeight="1" x14ac:dyDescent="0.2">
      <c r="A293" s="118"/>
      <c r="B293" s="118"/>
      <c r="C293" s="118"/>
      <c r="E293" s="118"/>
      <c r="F293" s="118"/>
      <c r="G293" s="118"/>
      <c r="H293" s="118"/>
      <c r="I293" s="118"/>
      <c r="J293" s="118"/>
    </row>
    <row r="294" spans="1:10" s="150" customFormat="1" ht="15.75" customHeight="1" x14ac:dyDescent="0.2">
      <c r="A294" s="118"/>
      <c r="B294" s="118"/>
      <c r="C294" s="118"/>
      <c r="E294" s="118"/>
      <c r="F294" s="118"/>
      <c r="G294" s="118"/>
      <c r="H294" s="118"/>
      <c r="I294" s="118"/>
      <c r="J294" s="118"/>
    </row>
    <row r="295" spans="1:10" s="150" customFormat="1" ht="15.75" customHeight="1" x14ac:dyDescent="0.2">
      <c r="A295" s="118"/>
      <c r="B295" s="118"/>
      <c r="C295" s="118"/>
      <c r="E295" s="118"/>
      <c r="F295" s="118"/>
      <c r="G295" s="118"/>
      <c r="H295" s="118"/>
      <c r="I295" s="118"/>
      <c r="J295" s="118"/>
    </row>
    <row r="296" spans="1:10" s="150" customFormat="1" ht="15.75" customHeight="1" x14ac:dyDescent="0.2">
      <c r="A296" s="118"/>
      <c r="B296" s="118"/>
      <c r="C296" s="118"/>
      <c r="E296" s="118"/>
      <c r="F296" s="118"/>
      <c r="G296" s="118"/>
      <c r="H296" s="118"/>
      <c r="I296" s="118"/>
      <c r="J296" s="118"/>
    </row>
    <row r="297" spans="1:10" s="150" customFormat="1" ht="15.75" customHeight="1" x14ac:dyDescent="0.2">
      <c r="A297" s="118"/>
      <c r="B297" s="118"/>
      <c r="C297" s="118"/>
      <c r="E297" s="118"/>
      <c r="F297" s="118"/>
      <c r="G297" s="118"/>
      <c r="H297" s="118"/>
      <c r="I297" s="118"/>
      <c r="J297" s="118"/>
    </row>
    <row r="298" spans="1:10" s="150" customFormat="1" ht="15.75" customHeight="1" x14ac:dyDescent="0.2">
      <c r="A298" s="118"/>
      <c r="B298" s="118"/>
      <c r="C298" s="118"/>
      <c r="E298" s="118"/>
      <c r="F298" s="118"/>
      <c r="G298" s="118"/>
      <c r="H298" s="118"/>
      <c r="I298" s="118"/>
      <c r="J298" s="118"/>
    </row>
    <row r="299" spans="1:10" s="150" customFormat="1" ht="15.75" customHeight="1" x14ac:dyDescent="0.2">
      <c r="A299" s="118"/>
      <c r="B299" s="118"/>
      <c r="C299" s="118"/>
      <c r="E299" s="118"/>
      <c r="F299" s="118"/>
      <c r="G299" s="118"/>
      <c r="H299" s="118"/>
      <c r="I299" s="118"/>
      <c r="J299" s="118"/>
    </row>
    <row r="300" spans="1:10" s="150" customFormat="1" ht="15.75" customHeight="1" x14ac:dyDescent="0.2">
      <c r="A300" s="118"/>
      <c r="B300" s="118"/>
      <c r="C300" s="118"/>
      <c r="E300" s="118"/>
      <c r="F300" s="118"/>
      <c r="G300" s="118"/>
      <c r="H300" s="118"/>
      <c r="I300" s="118"/>
      <c r="J300" s="118"/>
    </row>
    <row r="301" spans="1:10" s="150" customFormat="1" ht="15.75" customHeight="1" x14ac:dyDescent="0.2">
      <c r="A301" s="118"/>
      <c r="B301" s="118"/>
      <c r="C301" s="118"/>
      <c r="E301" s="118"/>
      <c r="F301" s="118"/>
      <c r="G301" s="118"/>
      <c r="H301" s="118"/>
      <c r="I301" s="118"/>
      <c r="J301" s="118"/>
    </row>
    <row r="302" spans="1:10" s="150" customFormat="1" ht="15.75" customHeight="1" x14ac:dyDescent="0.2">
      <c r="A302" s="118"/>
      <c r="B302" s="118"/>
      <c r="C302" s="118"/>
      <c r="E302" s="118"/>
      <c r="F302" s="118"/>
      <c r="G302" s="118"/>
      <c r="H302" s="118"/>
      <c r="I302" s="118"/>
      <c r="J302" s="118"/>
    </row>
    <row r="303" spans="1:10" s="150" customFormat="1" ht="15.75" customHeight="1" x14ac:dyDescent="0.2">
      <c r="A303" s="118"/>
      <c r="B303" s="118"/>
      <c r="C303" s="118"/>
      <c r="E303" s="118"/>
      <c r="F303" s="118"/>
      <c r="G303" s="118"/>
      <c r="H303" s="118"/>
      <c r="I303" s="118"/>
      <c r="J303" s="118"/>
    </row>
    <row r="304" spans="1:10" s="150" customFormat="1" ht="15.75" customHeight="1" x14ac:dyDescent="0.2">
      <c r="A304" s="118"/>
      <c r="B304" s="118"/>
      <c r="C304" s="118"/>
      <c r="E304" s="118"/>
      <c r="F304" s="118"/>
      <c r="G304" s="118"/>
      <c r="H304" s="118"/>
      <c r="I304" s="118"/>
      <c r="J304" s="118"/>
    </row>
    <row r="305" spans="1:10" s="150" customFormat="1" ht="15.75" customHeight="1" x14ac:dyDescent="0.2">
      <c r="A305" s="118"/>
      <c r="B305" s="118"/>
      <c r="C305" s="118"/>
      <c r="E305" s="118"/>
      <c r="F305" s="118"/>
      <c r="G305" s="118"/>
      <c r="H305" s="118"/>
      <c r="I305" s="118"/>
      <c r="J305" s="118"/>
    </row>
    <row r="306" spans="1:10" s="150" customFormat="1" ht="15.75" customHeight="1" x14ac:dyDescent="0.2">
      <c r="A306" s="118"/>
      <c r="B306" s="118"/>
      <c r="C306" s="118"/>
      <c r="E306" s="118"/>
      <c r="F306" s="118"/>
      <c r="G306" s="118"/>
      <c r="H306" s="118"/>
      <c r="I306" s="118"/>
      <c r="J306" s="118"/>
    </row>
    <row r="307" spans="1:10" s="150" customFormat="1" ht="15.75" customHeight="1" x14ac:dyDescent="0.2">
      <c r="A307" s="118"/>
      <c r="B307" s="118"/>
      <c r="C307" s="118"/>
      <c r="E307" s="118"/>
      <c r="F307" s="118"/>
      <c r="G307" s="118"/>
      <c r="H307" s="118"/>
      <c r="I307" s="118"/>
      <c r="J307" s="118"/>
    </row>
    <row r="308" spans="1:10" s="150" customFormat="1" ht="15.75" customHeight="1" x14ac:dyDescent="0.2">
      <c r="A308" s="118"/>
      <c r="B308" s="118"/>
      <c r="C308" s="118"/>
      <c r="E308" s="118"/>
      <c r="F308" s="118"/>
      <c r="G308" s="118"/>
      <c r="H308" s="118"/>
      <c r="I308" s="118"/>
      <c r="J308" s="118"/>
    </row>
    <row r="309" spans="1:10" s="150" customFormat="1" ht="15.75" customHeight="1" x14ac:dyDescent="0.2">
      <c r="A309" s="118"/>
      <c r="B309" s="118"/>
      <c r="C309" s="118"/>
      <c r="E309" s="118"/>
      <c r="F309" s="118"/>
      <c r="G309" s="118"/>
      <c r="H309" s="118"/>
      <c r="I309" s="118"/>
      <c r="J309" s="118"/>
    </row>
    <row r="310" spans="1:10" s="150" customFormat="1" ht="15.75" customHeight="1" x14ac:dyDescent="0.2">
      <c r="A310" s="118"/>
      <c r="B310" s="118"/>
      <c r="C310" s="118"/>
      <c r="E310" s="118"/>
      <c r="F310" s="118"/>
      <c r="G310" s="118"/>
      <c r="H310" s="118"/>
      <c r="I310" s="118"/>
      <c r="J310" s="118"/>
    </row>
    <row r="311" spans="1:10" s="150" customFormat="1" ht="15.75" customHeight="1" x14ac:dyDescent="0.2">
      <c r="A311" s="118"/>
      <c r="B311" s="118"/>
      <c r="C311" s="118"/>
      <c r="E311" s="118"/>
      <c r="F311" s="118"/>
      <c r="G311" s="118"/>
      <c r="H311" s="118"/>
      <c r="I311" s="118"/>
      <c r="J311" s="118"/>
    </row>
    <row r="312" spans="1:10" s="150" customFormat="1" ht="15.75" customHeight="1" x14ac:dyDescent="0.2">
      <c r="A312" s="118"/>
      <c r="B312" s="118"/>
      <c r="C312" s="118"/>
      <c r="E312" s="118"/>
      <c r="F312" s="118"/>
      <c r="G312" s="118"/>
      <c r="H312" s="118"/>
      <c r="I312" s="118"/>
      <c r="J312" s="118"/>
    </row>
    <row r="313" spans="1:10" s="150" customFormat="1" ht="15.75" customHeight="1" x14ac:dyDescent="0.2">
      <c r="A313" s="118"/>
      <c r="B313" s="118"/>
      <c r="C313" s="118"/>
      <c r="E313" s="118"/>
      <c r="F313" s="118"/>
      <c r="G313" s="118"/>
      <c r="H313" s="118"/>
      <c r="I313" s="118"/>
      <c r="J313" s="118"/>
    </row>
    <row r="314" spans="1:10" s="150" customFormat="1" ht="15.75" customHeight="1" x14ac:dyDescent="0.2">
      <c r="A314" s="118"/>
      <c r="B314" s="118"/>
      <c r="C314" s="118"/>
      <c r="E314" s="118"/>
      <c r="F314" s="118"/>
      <c r="G314" s="118"/>
      <c r="H314" s="118"/>
      <c r="I314" s="118"/>
      <c r="J314" s="118"/>
    </row>
    <row r="315" spans="1:10" s="150" customFormat="1" ht="15.75" customHeight="1" x14ac:dyDescent="0.2">
      <c r="A315" s="118"/>
      <c r="B315" s="118"/>
      <c r="C315" s="118"/>
      <c r="E315" s="118"/>
      <c r="F315" s="118"/>
      <c r="G315" s="118"/>
      <c r="H315" s="118"/>
      <c r="I315" s="118"/>
      <c r="J315" s="118"/>
    </row>
    <row r="316" spans="1:10" s="150" customFormat="1" ht="15.75" customHeight="1" x14ac:dyDescent="0.2">
      <c r="A316" s="118"/>
      <c r="B316" s="118"/>
      <c r="C316" s="118"/>
      <c r="E316" s="118"/>
      <c r="F316" s="118"/>
      <c r="G316" s="118"/>
      <c r="H316" s="118"/>
      <c r="I316" s="118"/>
      <c r="J316" s="118"/>
    </row>
    <row r="317" spans="1:10" s="150" customFormat="1" ht="15.75" customHeight="1" x14ac:dyDescent="0.2">
      <c r="A317" s="118"/>
      <c r="B317" s="118"/>
      <c r="C317" s="118"/>
      <c r="E317" s="118"/>
      <c r="F317" s="118"/>
      <c r="G317" s="118"/>
      <c r="H317" s="118"/>
      <c r="I317" s="118"/>
      <c r="J317" s="118"/>
    </row>
    <row r="318" spans="1:10" s="150" customFormat="1" ht="15.75" customHeight="1" x14ac:dyDescent="0.2">
      <c r="A318" s="118"/>
      <c r="B318" s="118"/>
      <c r="C318" s="118"/>
      <c r="E318" s="118"/>
      <c r="F318" s="118"/>
      <c r="G318" s="118"/>
      <c r="H318" s="118"/>
      <c r="I318" s="118"/>
      <c r="J318" s="118"/>
    </row>
    <row r="319" spans="1:10" s="150" customFormat="1" ht="15.75" customHeight="1" x14ac:dyDescent="0.2">
      <c r="A319" s="118"/>
      <c r="B319" s="118"/>
      <c r="C319" s="118"/>
      <c r="E319" s="118"/>
      <c r="F319" s="118"/>
      <c r="G319" s="118"/>
      <c r="H319" s="118"/>
      <c r="I319" s="118"/>
      <c r="J319" s="118"/>
    </row>
    <row r="320" spans="1:10" s="150" customFormat="1" ht="15.75" customHeight="1" x14ac:dyDescent="0.2">
      <c r="A320" s="118"/>
      <c r="B320" s="118"/>
      <c r="C320" s="118"/>
      <c r="E320" s="118"/>
      <c r="F320" s="118"/>
      <c r="G320" s="118"/>
      <c r="H320" s="118"/>
      <c r="I320" s="118"/>
      <c r="J320" s="118"/>
    </row>
    <row r="321" spans="1:10" s="150" customFormat="1" ht="15.75" customHeight="1" x14ac:dyDescent="0.2">
      <c r="A321" s="118"/>
      <c r="B321" s="118"/>
      <c r="C321" s="118"/>
      <c r="E321" s="118"/>
      <c r="F321" s="118"/>
      <c r="G321" s="118"/>
      <c r="H321" s="118"/>
      <c r="I321" s="118"/>
      <c r="J321" s="118"/>
    </row>
    <row r="322" spans="1:10" s="150" customFormat="1" ht="15.75" customHeight="1" x14ac:dyDescent="0.2">
      <c r="A322" s="118"/>
      <c r="B322" s="118"/>
      <c r="C322" s="118"/>
      <c r="E322" s="118"/>
      <c r="F322" s="118"/>
      <c r="G322" s="118"/>
      <c r="H322" s="118"/>
      <c r="I322" s="118"/>
      <c r="J322" s="118"/>
    </row>
    <row r="323" spans="1:10" s="150" customFormat="1" ht="15.75" customHeight="1" x14ac:dyDescent="0.2">
      <c r="A323" s="118"/>
      <c r="B323" s="118"/>
      <c r="C323" s="118"/>
      <c r="E323" s="118"/>
      <c r="F323" s="118"/>
      <c r="G323" s="118"/>
      <c r="H323" s="118"/>
      <c r="I323" s="118"/>
      <c r="J323" s="118"/>
    </row>
    <row r="324" spans="1:10" s="150" customFormat="1" ht="15.75" customHeight="1" x14ac:dyDescent="0.2">
      <c r="A324" s="118"/>
      <c r="B324" s="118"/>
      <c r="C324" s="118"/>
      <c r="E324" s="118"/>
      <c r="F324" s="118"/>
      <c r="G324" s="118"/>
      <c r="H324" s="118"/>
      <c r="I324" s="118"/>
      <c r="J324" s="118"/>
    </row>
    <row r="325" spans="1:10" s="150" customFormat="1" ht="15.75" customHeight="1" x14ac:dyDescent="0.2">
      <c r="A325" s="118"/>
      <c r="B325" s="118"/>
      <c r="C325" s="118"/>
      <c r="E325" s="118"/>
      <c r="F325" s="118"/>
      <c r="G325" s="118"/>
      <c r="H325" s="118"/>
      <c r="I325" s="118"/>
      <c r="J325" s="118"/>
    </row>
    <row r="326" spans="1:10" s="150" customFormat="1" ht="15.75" customHeight="1" x14ac:dyDescent="0.2">
      <c r="A326" s="118"/>
      <c r="B326" s="118"/>
      <c r="C326" s="118"/>
      <c r="E326" s="118"/>
      <c r="F326" s="118"/>
      <c r="G326" s="118"/>
      <c r="H326" s="118"/>
      <c r="I326" s="118"/>
      <c r="J326" s="118"/>
    </row>
    <row r="327" spans="1:10" s="150" customFormat="1" ht="15.75" customHeight="1" x14ac:dyDescent="0.2">
      <c r="A327" s="118"/>
      <c r="B327" s="118"/>
      <c r="C327" s="118"/>
      <c r="E327" s="118"/>
      <c r="F327" s="118"/>
      <c r="G327" s="118"/>
      <c r="H327" s="118"/>
      <c r="I327" s="118"/>
      <c r="J327" s="118"/>
    </row>
    <row r="328" spans="1:10" s="150" customFormat="1" ht="15.75" customHeight="1" x14ac:dyDescent="0.2">
      <c r="A328" s="118"/>
      <c r="B328" s="118"/>
      <c r="C328" s="118"/>
      <c r="E328" s="118"/>
      <c r="F328" s="118"/>
      <c r="G328" s="118"/>
      <c r="H328" s="118"/>
      <c r="I328" s="118"/>
      <c r="J328" s="118"/>
    </row>
    <row r="329" spans="1:10" s="150" customFormat="1" ht="15.75" customHeight="1" x14ac:dyDescent="0.2">
      <c r="A329" s="118"/>
      <c r="B329" s="118"/>
      <c r="C329" s="118"/>
      <c r="E329" s="118"/>
      <c r="F329" s="118"/>
      <c r="G329" s="118"/>
      <c r="H329" s="118"/>
      <c r="I329" s="118"/>
      <c r="J329" s="118"/>
    </row>
    <row r="330" spans="1:10" s="150" customFormat="1" ht="15.75" customHeight="1" x14ac:dyDescent="0.2">
      <c r="A330" s="118"/>
      <c r="B330" s="118"/>
      <c r="C330" s="118"/>
      <c r="E330" s="118"/>
      <c r="F330" s="118"/>
      <c r="G330" s="118"/>
      <c r="H330" s="118"/>
      <c r="I330" s="118"/>
      <c r="J330" s="118"/>
    </row>
    <row r="331" spans="1:10" s="150" customFormat="1" ht="15.75" customHeight="1" x14ac:dyDescent="0.2">
      <c r="A331" s="118"/>
      <c r="B331" s="118"/>
      <c r="C331" s="118"/>
      <c r="E331" s="118"/>
      <c r="F331" s="118"/>
      <c r="G331" s="118"/>
      <c r="H331" s="118"/>
      <c r="I331" s="118"/>
      <c r="J331" s="118"/>
    </row>
    <row r="332" spans="1:10" s="150" customFormat="1" ht="15.75" customHeight="1" x14ac:dyDescent="0.2">
      <c r="A332" s="118"/>
      <c r="B332" s="118"/>
      <c r="C332" s="118"/>
      <c r="E332" s="118"/>
      <c r="F332" s="118"/>
      <c r="G332" s="118"/>
      <c r="H332" s="118"/>
      <c r="I332" s="118"/>
      <c r="J332" s="118"/>
    </row>
    <row r="333" spans="1:10" s="150" customFormat="1" ht="15.75" customHeight="1" x14ac:dyDescent="0.2">
      <c r="A333" s="118"/>
      <c r="B333" s="118"/>
      <c r="C333" s="118"/>
      <c r="E333" s="118"/>
      <c r="F333" s="118"/>
      <c r="G333" s="118"/>
      <c r="H333" s="118"/>
      <c r="I333" s="118"/>
      <c r="J333" s="118"/>
    </row>
    <row r="334" spans="1:10" s="150" customFormat="1" ht="15.75" customHeight="1" x14ac:dyDescent="0.2">
      <c r="A334" s="118"/>
      <c r="B334" s="118"/>
      <c r="C334" s="118"/>
      <c r="E334" s="118"/>
      <c r="F334" s="118"/>
      <c r="G334" s="118"/>
      <c r="H334" s="118"/>
      <c r="I334" s="118"/>
      <c r="J334" s="118"/>
    </row>
    <row r="335" spans="1:10" s="150" customFormat="1" ht="15.75" customHeight="1" x14ac:dyDescent="0.2">
      <c r="A335" s="118"/>
      <c r="B335" s="118"/>
      <c r="C335" s="118"/>
      <c r="E335" s="118"/>
      <c r="F335" s="118"/>
      <c r="G335" s="118"/>
      <c r="H335" s="118"/>
      <c r="I335" s="118"/>
      <c r="J335" s="118"/>
    </row>
    <row r="336" spans="1:10" s="150" customFormat="1" ht="15.75" customHeight="1" x14ac:dyDescent="0.2">
      <c r="A336" s="118"/>
      <c r="B336" s="118"/>
      <c r="C336" s="118"/>
      <c r="E336" s="118"/>
      <c r="F336" s="118"/>
      <c r="G336" s="118"/>
      <c r="H336" s="118"/>
      <c r="I336" s="118"/>
      <c r="J336" s="118"/>
    </row>
    <row r="337" spans="1:10" s="150" customFormat="1" ht="15.75" customHeight="1" x14ac:dyDescent="0.2">
      <c r="A337" s="118"/>
      <c r="B337" s="118"/>
      <c r="C337" s="118"/>
      <c r="E337" s="118"/>
      <c r="F337" s="118"/>
      <c r="G337" s="118"/>
      <c r="H337" s="118"/>
      <c r="I337" s="118"/>
      <c r="J337" s="118"/>
    </row>
    <row r="338" spans="1:10" s="150" customFormat="1" ht="15.75" customHeight="1" x14ac:dyDescent="0.2">
      <c r="A338" s="118"/>
      <c r="B338" s="118"/>
      <c r="C338" s="118"/>
      <c r="E338" s="118"/>
      <c r="F338" s="118"/>
      <c r="G338" s="118"/>
      <c r="H338" s="118"/>
      <c r="I338" s="118"/>
      <c r="J338" s="118"/>
    </row>
    <row r="339" spans="1:10" s="150" customFormat="1" ht="15.75" customHeight="1" x14ac:dyDescent="0.2">
      <c r="A339" s="118"/>
      <c r="B339" s="118"/>
      <c r="C339" s="118"/>
      <c r="E339" s="118"/>
      <c r="F339" s="118"/>
      <c r="G339" s="118"/>
      <c r="H339" s="118"/>
      <c r="I339" s="118"/>
      <c r="J339" s="118"/>
    </row>
    <row r="340" spans="1:10" s="150" customFormat="1" ht="15.75" customHeight="1" x14ac:dyDescent="0.2">
      <c r="A340" s="118"/>
      <c r="B340" s="118"/>
      <c r="C340" s="118"/>
      <c r="E340" s="118"/>
      <c r="F340" s="118"/>
      <c r="G340" s="118"/>
      <c r="H340" s="118"/>
      <c r="I340" s="118"/>
      <c r="J340" s="118"/>
    </row>
    <row r="341" spans="1:10" s="150" customFormat="1" ht="15.75" customHeight="1" x14ac:dyDescent="0.2">
      <c r="A341" s="118"/>
      <c r="B341" s="118"/>
      <c r="C341" s="118"/>
      <c r="E341" s="118"/>
      <c r="F341" s="118"/>
      <c r="G341" s="118"/>
      <c r="H341" s="118"/>
      <c r="I341" s="118"/>
      <c r="J341" s="118"/>
    </row>
    <row r="342" spans="1:10" s="150" customFormat="1" ht="15.75" customHeight="1" x14ac:dyDescent="0.2">
      <c r="A342" s="118"/>
      <c r="B342" s="118"/>
      <c r="C342" s="118"/>
      <c r="E342" s="118"/>
      <c r="F342" s="118"/>
      <c r="G342" s="118"/>
      <c r="H342" s="118"/>
      <c r="I342" s="118"/>
      <c r="J342" s="118"/>
    </row>
    <row r="343" spans="1:10" s="150" customFormat="1" ht="15.75" customHeight="1" x14ac:dyDescent="0.2">
      <c r="A343" s="118"/>
      <c r="B343" s="118"/>
      <c r="C343" s="118"/>
      <c r="E343" s="118"/>
      <c r="F343" s="118"/>
      <c r="G343" s="118"/>
      <c r="H343" s="118"/>
      <c r="I343" s="118"/>
      <c r="J343" s="118"/>
    </row>
    <row r="344" spans="1:10" s="150" customFormat="1" ht="15.75" customHeight="1" x14ac:dyDescent="0.2">
      <c r="A344" s="118"/>
      <c r="B344" s="118"/>
      <c r="C344" s="118"/>
      <c r="E344" s="118"/>
      <c r="F344" s="118"/>
      <c r="G344" s="118"/>
      <c r="H344" s="118"/>
      <c r="I344" s="118"/>
      <c r="J344" s="118"/>
    </row>
    <row r="345" spans="1:10" s="150" customFormat="1" ht="15.75" customHeight="1" x14ac:dyDescent="0.2">
      <c r="A345" s="118"/>
      <c r="B345" s="118"/>
      <c r="C345" s="118"/>
      <c r="E345" s="118"/>
      <c r="F345" s="118"/>
      <c r="G345" s="118"/>
      <c r="H345" s="118"/>
      <c r="I345" s="118"/>
      <c r="J345" s="118"/>
    </row>
    <row r="346" spans="1:10" s="150" customFormat="1" ht="15.75" customHeight="1" x14ac:dyDescent="0.2">
      <c r="A346" s="118"/>
      <c r="B346" s="118"/>
      <c r="C346" s="118"/>
      <c r="E346" s="118"/>
      <c r="F346" s="118"/>
      <c r="G346" s="118"/>
      <c r="H346" s="118"/>
      <c r="I346" s="118"/>
      <c r="J346" s="118"/>
    </row>
    <row r="347" spans="1:10" s="150" customFormat="1" ht="15.75" customHeight="1" x14ac:dyDescent="0.2">
      <c r="A347" s="118"/>
      <c r="B347" s="118"/>
      <c r="C347" s="118"/>
      <c r="E347" s="118"/>
      <c r="F347" s="118"/>
      <c r="G347" s="118"/>
      <c r="H347" s="118"/>
      <c r="I347" s="118"/>
      <c r="J347" s="118"/>
    </row>
    <row r="348" spans="1:10" s="150" customFormat="1" ht="15.75" customHeight="1" x14ac:dyDescent="0.2">
      <c r="A348" s="118"/>
      <c r="B348" s="118"/>
      <c r="C348" s="118"/>
      <c r="E348" s="118"/>
      <c r="F348" s="118"/>
      <c r="G348" s="118"/>
      <c r="H348" s="118"/>
      <c r="I348" s="118"/>
      <c r="J348" s="118"/>
    </row>
    <row r="349" spans="1:10" s="150" customFormat="1" ht="15.75" customHeight="1" x14ac:dyDescent="0.2">
      <c r="A349" s="118"/>
      <c r="B349" s="118"/>
      <c r="C349" s="118"/>
      <c r="E349" s="118"/>
      <c r="F349" s="118"/>
      <c r="G349" s="118"/>
      <c r="H349" s="118"/>
      <c r="I349" s="118"/>
      <c r="J349" s="118"/>
    </row>
    <row r="350" spans="1:10" s="150" customFormat="1" ht="15.75" customHeight="1" x14ac:dyDescent="0.2">
      <c r="A350" s="118"/>
      <c r="B350" s="118"/>
      <c r="C350" s="118"/>
      <c r="E350" s="118"/>
      <c r="F350" s="118"/>
      <c r="G350" s="118"/>
      <c r="H350" s="118"/>
      <c r="I350" s="118"/>
      <c r="J350" s="118"/>
    </row>
    <row r="351" spans="1:10" s="150" customFormat="1" ht="15.75" customHeight="1" x14ac:dyDescent="0.2">
      <c r="A351" s="118"/>
      <c r="B351" s="118"/>
      <c r="C351" s="118"/>
      <c r="E351" s="118"/>
      <c r="F351" s="118"/>
      <c r="G351" s="118"/>
      <c r="H351" s="118"/>
      <c r="I351" s="118"/>
      <c r="J351" s="118"/>
    </row>
    <row r="352" spans="1:10" s="150" customFormat="1" ht="15.75" customHeight="1" x14ac:dyDescent="0.2">
      <c r="A352" s="118"/>
      <c r="B352" s="118"/>
      <c r="C352" s="118"/>
      <c r="E352" s="118"/>
      <c r="F352" s="118"/>
      <c r="G352" s="118"/>
      <c r="H352" s="118"/>
      <c r="I352" s="118"/>
      <c r="J352" s="118"/>
    </row>
    <row r="353" spans="1:10" s="150" customFormat="1" ht="15.75" customHeight="1" x14ac:dyDescent="0.2">
      <c r="A353" s="118"/>
      <c r="B353" s="118"/>
      <c r="C353" s="118"/>
      <c r="E353" s="118"/>
      <c r="F353" s="118"/>
      <c r="G353" s="118"/>
      <c r="H353" s="118"/>
      <c r="I353" s="118"/>
      <c r="J353" s="118"/>
    </row>
    <row r="354" spans="1:10" s="150" customFormat="1" ht="15.75" customHeight="1" x14ac:dyDescent="0.2">
      <c r="A354" s="118"/>
      <c r="B354" s="118"/>
      <c r="C354" s="118"/>
      <c r="E354" s="118"/>
      <c r="F354" s="118"/>
      <c r="G354" s="118"/>
      <c r="H354" s="118"/>
      <c r="I354" s="118"/>
      <c r="J354" s="118"/>
    </row>
    <row r="355" spans="1:10" s="150" customFormat="1" ht="15.75" customHeight="1" x14ac:dyDescent="0.2">
      <c r="A355" s="118"/>
      <c r="B355" s="118"/>
      <c r="C355" s="118"/>
      <c r="E355" s="118"/>
      <c r="F355" s="118"/>
      <c r="G355" s="118"/>
      <c r="H355" s="118"/>
      <c r="I355" s="118"/>
      <c r="J355" s="118"/>
    </row>
    <row r="356" spans="1:10" s="150" customFormat="1" ht="15.75" customHeight="1" x14ac:dyDescent="0.2">
      <c r="A356" s="118"/>
      <c r="B356" s="118"/>
      <c r="C356" s="118"/>
      <c r="E356" s="118"/>
      <c r="F356" s="118"/>
      <c r="G356" s="118"/>
      <c r="H356" s="118"/>
      <c r="I356" s="118"/>
      <c r="J356" s="118"/>
    </row>
    <row r="357" spans="1:10" s="150" customFormat="1" ht="15.75" customHeight="1" x14ac:dyDescent="0.2">
      <c r="A357" s="118"/>
      <c r="B357" s="118"/>
      <c r="C357" s="118"/>
      <c r="E357" s="118"/>
      <c r="F357" s="118"/>
      <c r="G357" s="118"/>
      <c r="H357" s="118"/>
      <c r="I357" s="118"/>
      <c r="J357" s="118"/>
    </row>
    <row r="358" spans="1:10" s="150" customFormat="1" ht="15.75" customHeight="1" x14ac:dyDescent="0.2">
      <c r="A358" s="118"/>
      <c r="B358" s="118"/>
      <c r="C358" s="118"/>
      <c r="E358" s="118"/>
      <c r="F358" s="118"/>
      <c r="G358" s="118"/>
      <c r="H358" s="118"/>
      <c r="I358" s="118"/>
      <c r="J358" s="118"/>
    </row>
    <row r="359" spans="1:10" s="150" customFormat="1" ht="15.75" customHeight="1" x14ac:dyDescent="0.2">
      <c r="A359" s="118"/>
      <c r="B359" s="118"/>
      <c r="C359" s="118"/>
      <c r="E359" s="118"/>
      <c r="F359" s="118"/>
      <c r="G359" s="118"/>
      <c r="H359" s="118"/>
      <c r="I359" s="118"/>
      <c r="J359" s="118"/>
    </row>
    <row r="360" spans="1:10" s="150" customFormat="1" ht="15.75" customHeight="1" x14ac:dyDescent="0.2">
      <c r="A360" s="118"/>
      <c r="B360" s="118"/>
      <c r="C360" s="118"/>
      <c r="E360" s="118"/>
      <c r="F360" s="118"/>
      <c r="G360" s="118"/>
      <c r="H360" s="118"/>
      <c r="I360" s="118"/>
      <c r="J360" s="118"/>
    </row>
    <row r="361" spans="1:10" s="150" customFormat="1" ht="15.75" customHeight="1" x14ac:dyDescent="0.2">
      <c r="A361" s="118"/>
      <c r="B361" s="118"/>
      <c r="C361" s="118"/>
      <c r="E361" s="118"/>
      <c r="F361" s="118"/>
      <c r="G361" s="118"/>
      <c r="H361" s="118"/>
      <c r="I361" s="118"/>
      <c r="J361" s="118"/>
    </row>
    <row r="362" spans="1:10" s="150" customFormat="1" ht="15.75" customHeight="1" x14ac:dyDescent="0.2">
      <c r="A362" s="118"/>
      <c r="B362" s="118"/>
      <c r="C362" s="118"/>
      <c r="E362" s="118"/>
      <c r="F362" s="118"/>
      <c r="G362" s="118"/>
      <c r="H362" s="118"/>
      <c r="I362" s="118"/>
      <c r="J362" s="118"/>
    </row>
    <row r="363" spans="1:10" s="150" customFormat="1" ht="15.75" customHeight="1" x14ac:dyDescent="0.2">
      <c r="A363" s="118"/>
      <c r="B363" s="118"/>
      <c r="C363" s="118"/>
      <c r="E363" s="118"/>
      <c r="F363" s="118"/>
      <c r="G363" s="118"/>
      <c r="H363" s="118"/>
      <c r="I363" s="118"/>
      <c r="J363" s="118"/>
    </row>
    <row r="364" spans="1:10" s="150" customFormat="1" ht="15.75" customHeight="1" x14ac:dyDescent="0.2">
      <c r="A364" s="118"/>
      <c r="B364" s="118"/>
      <c r="C364" s="118"/>
      <c r="E364" s="118"/>
      <c r="F364" s="118"/>
      <c r="G364" s="118"/>
      <c r="H364" s="118"/>
      <c r="I364" s="118"/>
      <c r="J364" s="118"/>
    </row>
    <row r="365" spans="1:10" s="150" customFormat="1" ht="15.75" customHeight="1" x14ac:dyDescent="0.2">
      <c r="A365" s="118"/>
      <c r="B365" s="118"/>
      <c r="C365" s="118"/>
      <c r="E365" s="118"/>
      <c r="F365" s="118"/>
      <c r="G365" s="118"/>
      <c r="H365" s="118"/>
      <c r="I365" s="118"/>
      <c r="J365" s="118"/>
    </row>
    <row r="366" spans="1:10" s="150" customFormat="1" ht="15.75" customHeight="1" x14ac:dyDescent="0.2">
      <c r="A366" s="118"/>
      <c r="B366" s="118"/>
      <c r="C366" s="118"/>
      <c r="E366" s="118"/>
      <c r="F366" s="118"/>
      <c r="G366" s="118"/>
      <c r="H366" s="118"/>
      <c r="I366" s="118"/>
      <c r="J366" s="118"/>
    </row>
    <row r="367" spans="1:10" s="150" customFormat="1" ht="15.75" customHeight="1" x14ac:dyDescent="0.2">
      <c r="A367" s="118"/>
      <c r="B367" s="118"/>
      <c r="C367" s="118"/>
      <c r="E367" s="118"/>
      <c r="F367" s="118"/>
      <c r="G367" s="118"/>
      <c r="H367" s="118"/>
      <c r="I367" s="118"/>
      <c r="J367" s="118"/>
    </row>
    <row r="368" spans="1:10" s="150" customFormat="1" ht="15.75" customHeight="1" x14ac:dyDescent="0.2">
      <c r="A368" s="118"/>
      <c r="B368" s="118"/>
      <c r="C368" s="118"/>
      <c r="E368" s="118"/>
      <c r="F368" s="118"/>
      <c r="G368" s="118"/>
      <c r="H368" s="118"/>
      <c r="I368" s="118"/>
      <c r="J368" s="118"/>
    </row>
    <row r="369" spans="1:10" s="150" customFormat="1" ht="15.75" customHeight="1" x14ac:dyDescent="0.2">
      <c r="A369" s="118"/>
      <c r="B369" s="118"/>
      <c r="C369" s="118"/>
      <c r="E369" s="118"/>
      <c r="F369" s="118"/>
      <c r="G369" s="118"/>
      <c r="H369" s="118"/>
      <c r="I369" s="118"/>
      <c r="J369" s="118"/>
    </row>
    <row r="370" spans="1:10" s="150" customFormat="1" ht="15.75" customHeight="1" x14ac:dyDescent="0.2">
      <c r="A370" s="118"/>
      <c r="B370" s="118"/>
      <c r="C370" s="118"/>
      <c r="E370" s="118"/>
      <c r="F370" s="118"/>
      <c r="G370" s="118"/>
      <c r="H370" s="118"/>
      <c r="I370" s="118"/>
      <c r="J370" s="118"/>
    </row>
    <row r="371" spans="1:10" s="150" customFormat="1" ht="15.75" customHeight="1" x14ac:dyDescent="0.2">
      <c r="A371" s="118"/>
      <c r="B371" s="118"/>
      <c r="C371" s="118"/>
      <c r="E371" s="118"/>
      <c r="F371" s="118"/>
      <c r="G371" s="118"/>
      <c r="H371" s="118"/>
      <c r="I371" s="118"/>
      <c r="J371" s="118"/>
    </row>
    <row r="372" spans="1:10" s="150" customFormat="1" ht="15.75" customHeight="1" x14ac:dyDescent="0.2">
      <c r="A372" s="118"/>
      <c r="B372" s="118"/>
      <c r="C372" s="118"/>
      <c r="E372" s="118"/>
      <c r="F372" s="118"/>
      <c r="G372" s="118"/>
      <c r="H372" s="118"/>
      <c r="I372" s="118"/>
      <c r="J372" s="118"/>
    </row>
    <row r="373" spans="1:10" s="150" customFormat="1" ht="15.75" customHeight="1" x14ac:dyDescent="0.2">
      <c r="A373" s="118"/>
      <c r="B373" s="118"/>
      <c r="C373" s="118"/>
      <c r="E373" s="118"/>
      <c r="F373" s="118"/>
      <c r="G373" s="118"/>
      <c r="H373" s="118"/>
      <c r="I373" s="118"/>
      <c r="J373" s="118"/>
    </row>
    <row r="374" spans="1:10" s="150" customFormat="1" ht="15.75" customHeight="1" x14ac:dyDescent="0.2">
      <c r="A374" s="118"/>
      <c r="B374" s="118"/>
      <c r="C374" s="118"/>
      <c r="E374" s="118"/>
      <c r="F374" s="118"/>
      <c r="G374" s="118"/>
      <c r="H374" s="118"/>
      <c r="I374" s="118"/>
      <c r="J374" s="118"/>
    </row>
    <row r="375" spans="1:10" s="150" customFormat="1" ht="15.75" customHeight="1" x14ac:dyDescent="0.2">
      <c r="A375" s="118"/>
      <c r="B375" s="118"/>
      <c r="C375" s="118"/>
      <c r="E375" s="118"/>
      <c r="F375" s="118"/>
      <c r="G375" s="118"/>
      <c r="H375" s="118"/>
      <c r="I375" s="118"/>
      <c r="J375" s="118"/>
    </row>
    <row r="376" spans="1:10" s="150" customFormat="1" ht="15.75" customHeight="1" x14ac:dyDescent="0.2">
      <c r="A376" s="118"/>
      <c r="B376" s="118"/>
      <c r="C376" s="118"/>
      <c r="E376" s="118"/>
      <c r="F376" s="118"/>
      <c r="G376" s="118"/>
      <c r="H376" s="118"/>
      <c r="I376" s="118"/>
      <c r="J376" s="118"/>
    </row>
    <row r="377" spans="1:10" s="150" customFormat="1" ht="15.75" customHeight="1" x14ac:dyDescent="0.2">
      <c r="A377" s="118"/>
      <c r="B377" s="118"/>
      <c r="C377" s="118"/>
      <c r="E377" s="118"/>
      <c r="F377" s="118"/>
      <c r="G377" s="118"/>
      <c r="H377" s="118"/>
      <c r="I377" s="118"/>
      <c r="J377" s="118"/>
    </row>
    <row r="378" spans="1:10" s="150" customFormat="1" ht="15.75" customHeight="1" x14ac:dyDescent="0.2">
      <c r="A378" s="118"/>
      <c r="B378" s="118"/>
      <c r="C378" s="118"/>
      <c r="E378" s="118"/>
      <c r="F378" s="118"/>
      <c r="G378" s="118"/>
      <c r="H378" s="118"/>
      <c r="I378" s="118"/>
      <c r="J378" s="118"/>
    </row>
    <row r="379" spans="1:10" s="150" customFormat="1" ht="15.75" customHeight="1" x14ac:dyDescent="0.2">
      <c r="A379" s="118"/>
      <c r="B379" s="118"/>
      <c r="C379" s="118"/>
      <c r="E379" s="118"/>
      <c r="F379" s="118"/>
      <c r="G379" s="118"/>
      <c r="H379" s="118"/>
      <c r="I379" s="118"/>
      <c r="J379" s="118"/>
    </row>
    <row r="380" spans="1:10" s="150" customFormat="1" ht="15.75" customHeight="1" x14ac:dyDescent="0.2">
      <c r="A380" s="118"/>
      <c r="B380" s="118"/>
      <c r="C380" s="118"/>
      <c r="E380" s="118"/>
      <c r="F380" s="118"/>
      <c r="G380" s="118"/>
      <c r="H380" s="118"/>
      <c r="I380" s="118"/>
      <c r="J380" s="118"/>
    </row>
    <row r="381" spans="1:10" s="150" customFormat="1" ht="15.75" customHeight="1" x14ac:dyDescent="0.2">
      <c r="A381" s="118"/>
      <c r="B381" s="118"/>
      <c r="C381" s="118"/>
      <c r="E381" s="118"/>
      <c r="F381" s="118"/>
      <c r="G381" s="118"/>
      <c r="H381" s="118"/>
      <c r="I381" s="118"/>
      <c r="J381" s="118"/>
    </row>
    <row r="382" spans="1:10" s="150" customFormat="1" ht="15.75" customHeight="1" x14ac:dyDescent="0.2">
      <c r="A382" s="118"/>
      <c r="B382" s="118"/>
      <c r="C382" s="118"/>
      <c r="E382" s="118"/>
      <c r="F382" s="118"/>
      <c r="G382" s="118"/>
      <c r="H382" s="118"/>
      <c r="I382" s="118"/>
      <c r="J382" s="118"/>
    </row>
    <row r="383" spans="1:10" s="150" customFormat="1" ht="15.75" customHeight="1" x14ac:dyDescent="0.2">
      <c r="A383" s="118"/>
      <c r="B383" s="118"/>
      <c r="C383" s="118"/>
      <c r="E383" s="118"/>
      <c r="F383" s="118"/>
      <c r="G383" s="118"/>
      <c r="H383" s="118"/>
      <c r="I383" s="118"/>
      <c r="J383" s="118"/>
    </row>
    <row r="384" spans="1:10" s="150" customFormat="1" ht="15.75" customHeight="1" x14ac:dyDescent="0.2">
      <c r="A384" s="118"/>
      <c r="B384" s="118"/>
      <c r="C384" s="118"/>
      <c r="E384" s="118"/>
      <c r="F384" s="118"/>
      <c r="G384" s="118"/>
      <c r="H384" s="118"/>
      <c r="I384" s="118"/>
      <c r="J384" s="118"/>
    </row>
    <row r="385" spans="1:10" s="150" customFormat="1" ht="15.75" customHeight="1" x14ac:dyDescent="0.2">
      <c r="A385" s="118"/>
      <c r="B385" s="118"/>
      <c r="C385" s="118"/>
      <c r="E385" s="118"/>
      <c r="F385" s="118"/>
      <c r="G385" s="118"/>
      <c r="H385" s="118"/>
      <c r="I385" s="118"/>
      <c r="J385" s="118"/>
    </row>
    <row r="386" spans="1:10" s="150" customFormat="1" ht="15.75" customHeight="1" x14ac:dyDescent="0.2">
      <c r="A386" s="118"/>
      <c r="B386" s="118"/>
      <c r="C386" s="118"/>
      <c r="E386" s="118"/>
      <c r="F386" s="118"/>
      <c r="G386" s="118"/>
      <c r="H386" s="118"/>
      <c r="I386" s="118"/>
      <c r="J386" s="118"/>
    </row>
    <row r="387" spans="1:10" s="150" customFormat="1" ht="15.75" customHeight="1" x14ac:dyDescent="0.2">
      <c r="A387" s="118"/>
      <c r="B387" s="118"/>
      <c r="C387" s="118"/>
      <c r="E387" s="118"/>
      <c r="F387" s="118"/>
      <c r="G387" s="118"/>
      <c r="H387" s="118"/>
      <c r="I387" s="118"/>
      <c r="J387" s="118"/>
    </row>
    <row r="388" spans="1:10" s="150" customFormat="1" ht="15.75" customHeight="1" x14ac:dyDescent="0.2">
      <c r="A388" s="118"/>
      <c r="B388" s="118"/>
      <c r="C388" s="118"/>
      <c r="E388" s="118"/>
      <c r="F388" s="118"/>
      <c r="G388" s="118"/>
      <c r="H388" s="118"/>
      <c r="I388" s="118"/>
      <c r="J388" s="118"/>
    </row>
    <row r="389" spans="1:10" s="150" customFormat="1" ht="15.75" customHeight="1" x14ac:dyDescent="0.2">
      <c r="A389" s="118"/>
      <c r="B389" s="118"/>
      <c r="C389" s="118"/>
      <c r="E389" s="118"/>
      <c r="F389" s="118"/>
      <c r="G389" s="118"/>
      <c r="H389" s="118"/>
      <c r="I389" s="118"/>
      <c r="J389" s="118"/>
    </row>
    <row r="390" spans="1:10" s="150" customFormat="1" ht="15.75" customHeight="1" x14ac:dyDescent="0.2">
      <c r="A390" s="118"/>
      <c r="B390" s="118"/>
      <c r="C390" s="118"/>
      <c r="E390" s="118"/>
      <c r="F390" s="118"/>
      <c r="G390" s="118"/>
      <c r="H390" s="118"/>
      <c r="I390" s="118"/>
      <c r="J390" s="118"/>
    </row>
    <row r="391" spans="1:10" s="150" customFormat="1" ht="15.75" customHeight="1" x14ac:dyDescent="0.2">
      <c r="A391" s="118"/>
      <c r="B391" s="118"/>
      <c r="C391" s="118"/>
      <c r="E391" s="118"/>
      <c r="F391" s="118"/>
      <c r="G391" s="118"/>
      <c r="H391" s="118"/>
      <c r="I391" s="118"/>
      <c r="J391" s="118"/>
    </row>
    <row r="392" spans="1:10" s="150" customFormat="1" ht="15.75" customHeight="1" x14ac:dyDescent="0.2">
      <c r="A392" s="118"/>
      <c r="B392" s="118"/>
      <c r="C392" s="118"/>
      <c r="E392" s="118"/>
      <c r="F392" s="118"/>
      <c r="G392" s="118"/>
      <c r="H392" s="118"/>
      <c r="I392" s="118"/>
      <c r="J392" s="118"/>
    </row>
    <row r="393" spans="1:10" s="150" customFormat="1" ht="15.75" customHeight="1" x14ac:dyDescent="0.2">
      <c r="A393" s="118"/>
      <c r="B393" s="118"/>
      <c r="C393" s="118"/>
      <c r="E393" s="118"/>
      <c r="F393" s="118"/>
      <c r="G393" s="118"/>
      <c r="H393" s="118"/>
      <c r="I393" s="118"/>
      <c r="J393" s="118"/>
    </row>
    <row r="394" spans="1:10" s="150" customFormat="1" ht="15.75" customHeight="1" x14ac:dyDescent="0.2">
      <c r="A394" s="118"/>
      <c r="B394" s="118"/>
      <c r="C394" s="118"/>
      <c r="E394" s="118"/>
      <c r="F394" s="118"/>
      <c r="G394" s="118"/>
      <c r="H394" s="118"/>
      <c r="I394" s="118"/>
      <c r="J394" s="118"/>
    </row>
    <row r="395" spans="1:10" s="150" customFormat="1" ht="15.75" customHeight="1" x14ac:dyDescent="0.2">
      <c r="A395" s="118"/>
      <c r="B395" s="118"/>
      <c r="C395" s="118"/>
      <c r="E395" s="118"/>
      <c r="F395" s="118"/>
      <c r="G395" s="118"/>
      <c r="H395" s="118"/>
      <c r="I395" s="118"/>
      <c r="J395" s="118"/>
    </row>
    <row r="396" spans="1:10" s="150" customFormat="1" ht="15.75" customHeight="1" x14ac:dyDescent="0.2">
      <c r="A396" s="118"/>
      <c r="B396" s="118"/>
      <c r="C396" s="118"/>
      <c r="E396" s="118"/>
      <c r="F396" s="118"/>
      <c r="G396" s="118"/>
      <c r="H396" s="118"/>
      <c r="I396" s="118"/>
      <c r="J396" s="118"/>
    </row>
    <row r="397" spans="1:10" s="150" customFormat="1" ht="15.75" customHeight="1" x14ac:dyDescent="0.2">
      <c r="A397" s="118"/>
      <c r="B397" s="118"/>
      <c r="C397" s="118"/>
      <c r="E397" s="118"/>
      <c r="F397" s="118"/>
      <c r="G397" s="118"/>
      <c r="H397" s="118"/>
      <c r="I397" s="118"/>
      <c r="J397" s="118"/>
    </row>
    <row r="398" spans="1:10" s="150" customFormat="1" ht="15.75" customHeight="1" x14ac:dyDescent="0.2">
      <c r="A398" s="118"/>
      <c r="B398" s="118"/>
      <c r="C398" s="118"/>
      <c r="E398" s="118"/>
      <c r="F398" s="118"/>
      <c r="G398" s="118"/>
      <c r="H398" s="118"/>
      <c r="I398" s="118"/>
      <c r="J398" s="118"/>
    </row>
    <row r="399" spans="1:10" s="150" customFormat="1" ht="15.75" customHeight="1" x14ac:dyDescent="0.2">
      <c r="A399" s="118"/>
      <c r="B399" s="118"/>
      <c r="C399" s="118"/>
      <c r="E399" s="118"/>
      <c r="F399" s="118"/>
      <c r="G399" s="118"/>
      <c r="H399" s="118"/>
      <c r="I399" s="118"/>
      <c r="J399" s="118"/>
    </row>
    <row r="400" spans="1:10" s="150" customFormat="1" ht="15.75" customHeight="1" x14ac:dyDescent="0.2">
      <c r="A400" s="118"/>
      <c r="B400" s="118"/>
      <c r="C400" s="118"/>
      <c r="E400" s="118"/>
      <c r="F400" s="118"/>
      <c r="G400" s="118"/>
      <c r="H400" s="118"/>
      <c r="I400" s="118"/>
      <c r="J400" s="118"/>
    </row>
    <row r="401" spans="1:10" s="150" customFormat="1" ht="15.75" customHeight="1" x14ac:dyDescent="0.2">
      <c r="A401" s="118"/>
      <c r="B401" s="118"/>
      <c r="C401" s="118"/>
      <c r="E401" s="118"/>
      <c r="F401" s="118"/>
      <c r="G401" s="118"/>
      <c r="H401" s="118"/>
      <c r="I401" s="118"/>
      <c r="J401" s="118"/>
    </row>
    <row r="402" spans="1:10" s="150" customFormat="1" ht="15.75" customHeight="1" x14ac:dyDescent="0.2">
      <c r="A402" s="118"/>
      <c r="B402" s="118"/>
      <c r="C402" s="118"/>
      <c r="E402" s="118"/>
      <c r="F402" s="118"/>
      <c r="G402" s="118"/>
      <c r="H402" s="118"/>
      <c r="I402" s="118"/>
      <c r="J402" s="118"/>
    </row>
    <row r="403" spans="1:10" s="150" customFormat="1" ht="15.75" customHeight="1" x14ac:dyDescent="0.2">
      <c r="A403" s="118"/>
      <c r="B403" s="118"/>
      <c r="C403" s="118"/>
      <c r="E403" s="118"/>
      <c r="F403" s="118"/>
      <c r="G403" s="118"/>
      <c r="H403" s="118"/>
      <c r="I403" s="118"/>
      <c r="J403" s="118"/>
    </row>
    <row r="404" spans="1:10" s="150" customFormat="1" ht="15.75" customHeight="1" x14ac:dyDescent="0.2">
      <c r="A404" s="118"/>
      <c r="B404" s="118"/>
      <c r="C404" s="118"/>
      <c r="E404" s="118"/>
      <c r="F404" s="118"/>
      <c r="G404" s="118"/>
      <c r="H404" s="118"/>
      <c r="I404" s="118"/>
      <c r="J404" s="118"/>
    </row>
    <row r="405" spans="1:10" s="150" customFormat="1" ht="15.75" customHeight="1" x14ac:dyDescent="0.2">
      <c r="A405" s="118"/>
      <c r="B405" s="118"/>
      <c r="C405" s="118"/>
      <c r="E405" s="118"/>
      <c r="F405" s="118"/>
      <c r="G405" s="118"/>
      <c r="H405" s="118"/>
      <c r="I405" s="118"/>
      <c r="J405" s="118"/>
    </row>
    <row r="406" spans="1:10" s="150" customFormat="1" ht="15.75" customHeight="1" x14ac:dyDescent="0.2">
      <c r="A406" s="118"/>
      <c r="B406" s="118"/>
      <c r="C406" s="118"/>
      <c r="E406" s="118"/>
      <c r="F406" s="118"/>
      <c r="G406" s="118"/>
      <c r="H406" s="118"/>
      <c r="I406" s="118"/>
      <c r="J406" s="118"/>
    </row>
    <row r="407" spans="1:10" s="150" customFormat="1" ht="15.75" customHeight="1" x14ac:dyDescent="0.2">
      <c r="A407" s="118"/>
      <c r="B407" s="118"/>
      <c r="C407" s="118"/>
      <c r="E407" s="118"/>
      <c r="F407" s="118"/>
      <c r="G407" s="118"/>
      <c r="H407" s="118"/>
      <c r="I407" s="118"/>
      <c r="J407" s="118"/>
    </row>
    <row r="408" spans="1:10" s="150" customFormat="1" ht="15.75" customHeight="1" x14ac:dyDescent="0.2">
      <c r="A408" s="118"/>
      <c r="B408" s="118"/>
      <c r="C408" s="118"/>
      <c r="E408" s="118"/>
      <c r="F408" s="118"/>
      <c r="G408" s="118"/>
      <c r="H408" s="118"/>
      <c r="I408" s="118"/>
      <c r="J408" s="118"/>
    </row>
    <row r="409" spans="1:10" s="150" customFormat="1" ht="15.75" customHeight="1" x14ac:dyDescent="0.2">
      <c r="A409" s="118"/>
      <c r="B409" s="118"/>
      <c r="C409" s="118"/>
      <c r="E409" s="118"/>
      <c r="F409" s="118"/>
      <c r="G409" s="118"/>
      <c r="H409" s="118"/>
      <c r="I409" s="118"/>
      <c r="J409" s="118"/>
    </row>
    <row r="410" spans="1:10" s="150" customFormat="1" ht="15.75" customHeight="1" x14ac:dyDescent="0.2">
      <c r="A410" s="118"/>
      <c r="B410" s="118"/>
      <c r="C410" s="118"/>
      <c r="E410" s="118"/>
      <c r="F410" s="118"/>
      <c r="G410" s="118"/>
      <c r="H410" s="118"/>
      <c r="I410" s="118"/>
      <c r="J410" s="118"/>
    </row>
    <row r="411" spans="1:10" s="150" customFormat="1" ht="15.75" customHeight="1" x14ac:dyDescent="0.2">
      <c r="A411" s="118"/>
      <c r="B411" s="118"/>
      <c r="C411" s="118"/>
      <c r="E411" s="118"/>
      <c r="F411" s="118"/>
      <c r="G411" s="118"/>
      <c r="H411" s="118"/>
      <c r="I411" s="118"/>
      <c r="J411" s="118"/>
    </row>
    <row r="412" spans="1:10" s="150" customFormat="1" ht="15.75" customHeight="1" x14ac:dyDescent="0.2">
      <c r="A412" s="118"/>
      <c r="B412" s="118"/>
      <c r="C412" s="118"/>
      <c r="E412" s="118"/>
      <c r="F412" s="118"/>
      <c r="G412" s="118"/>
      <c r="H412" s="118"/>
      <c r="I412" s="118"/>
      <c r="J412" s="118"/>
    </row>
    <row r="413" spans="1:10" s="150" customFormat="1" ht="15.75" customHeight="1" x14ac:dyDescent="0.2">
      <c r="A413" s="118"/>
      <c r="B413" s="118"/>
      <c r="C413" s="118"/>
      <c r="E413" s="118"/>
      <c r="F413" s="118"/>
      <c r="G413" s="118"/>
      <c r="H413" s="118"/>
      <c r="I413" s="118"/>
      <c r="J413" s="118"/>
    </row>
    <row r="414" spans="1:10" s="150" customFormat="1" ht="15.75" customHeight="1" x14ac:dyDescent="0.2">
      <c r="A414" s="118"/>
      <c r="B414" s="118"/>
      <c r="C414" s="118"/>
      <c r="E414" s="118"/>
      <c r="F414" s="118"/>
      <c r="G414" s="118"/>
      <c r="H414" s="118"/>
      <c r="I414" s="118"/>
      <c r="J414" s="118"/>
    </row>
    <row r="415" spans="1:10" s="150" customFormat="1" ht="15.75" customHeight="1" x14ac:dyDescent="0.2">
      <c r="A415" s="118"/>
      <c r="B415" s="118"/>
      <c r="C415" s="118"/>
      <c r="E415" s="118"/>
      <c r="F415" s="118"/>
      <c r="G415" s="118"/>
      <c r="H415" s="118"/>
      <c r="I415" s="118"/>
      <c r="J415" s="118"/>
    </row>
    <row r="416" spans="1:10" s="150" customFormat="1" ht="15.75" customHeight="1" x14ac:dyDescent="0.2">
      <c r="A416" s="118"/>
      <c r="B416" s="118"/>
      <c r="C416" s="118"/>
      <c r="E416" s="118"/>
      <c r="F416" s="118"/>
      <c r="G416" s="118"/>
      <c r="H416" s="118"/>
      <c r="I416" s="118"/>
      <c r="J416" s="118"/>
    </row>
    <row r="417" spans="1:10" s="150" customFormat="1" ht="15.75" customHeight="1" x14ac:dyDescent="0.2">
      <c r="A417" s="118"/>
      <c r="B417" s="118"/>
      <c r="C417" s="118"/>
      <c r="E417" s="118"/>
      <c r="F417" s="118"/>
      <c r="G417" s="118"/>
      <c r="H417" s="118"/>
      <c r="I417" s="118"/>
      <c r="J417" s="118"/>
    </row>
    <row r="418" spans="1:10" s="150" customFormat="1" ht="15.75" customHeight="1" x14ac:dyDescent="0.2">
      <c r="A418" s="118"/>
      <c r="B418" s="118"/>
      <c r="C418" s="118"/>
      <c r="E418" s="118"/>
      <c r="F418" s="118"/>
      <c r="G418" s="118"/>
      <c r="H418" s="118"/>
      <c r="I418" s="118"/>
      <c r="J418" s="118"/>
    </row>
    <row r="419" spans="1:10" s="150" customFormat="1" ht="15.75" customHeight="1" x14ac:dyDescent="0.2">
      <c r="A419" s="118"/>
      <c r="B419" s="118"/>
      <c r="C419" s="118"/>
      <c r="E419" s="118"/>
      <c r="F419" s="118"/>
      <c r="G419" s="118"/>
      <c r="H419" s="118"/>
      <c r="I419" s="118"/>
      <c r="J419" s="118"/>
    </row>
    <row r="420" spans="1:10" s="150" customFormat="1" ht="15.75" customHeight="1" x14ac:dyDescent="0.2">
      <c r="A420" s="118"/>
      <c r="B420" s="118"/>
      <c r="C420" s="118"/>
      <c r="E420" s="118"/>
      <c r="F420" s="118"/>
      <c r="G420" s="118"/>
      <c r="H420" s="118"/>
      <c r="I420" s="118"/>
      <c r="J420" s="118"/>
    </row>
    <row r="421" spans="1:10" s="150" customFormat="1" ht="15.75" customHeight="1" x14ac:dyDescent="0.2">
      <c r="A421" s="118"/>
      <c r="B421" s="118"/>
      <c r="C421" s="118"/>
      <c r="E421" s="118"/>
      <c r="F421" s="118"/>
      <c r="G421" s="118"/>
      <c r="H421" s="118"/>
      <c r="I421" s="118"/>
      <c r="J421" s="118"/>
    </row>
    <row r="422" spans="1:10" s="150" customFormat="1" ht="15.75" customHeight="1" x14ac:dyDescent="0.2">
      <c r="A422" s="118"/>
      <c r="B422" s="118"/>
      <c r="C422" s="118"/>
      <c r="E422" s="118"/>
      <c r="F422" s="118"/>
      <c r="G422" s="118"/>
      <c r="H422" s="118"/>
      <c r="I422" s="118"/>
      <c r="J422" s="118"/>
    </row>
    <row r="423" spans="1:10" s="150" customFormat="1" ht="15.75" customHeight="1" x14ac:dyDescent="0.2">
      <c r="A423" s="118"/>
      <c r="B423" s="118"/>
      <c r="C423" s="118"/>
      <c r="E423" s="118"/>
      <c r="F423" s="118"/>
      <c r="G423" s="118"/>
      <c r="H423" s="118"/>
      <c r="I423" s="118"/>
      <c r="J423" s="118"/>
    </row>
    <row r="424" spans="1:10" s="150" customFormat="1" ht="15.75" customHeight="1" x14ac:dyDescent="0.2">
      <c r="A424" s="118"/>
      <c r="B424" s="118"/>
      <c r="C424" s="118"/>
      <c r="E424" s="118"/>
      <c r="F424" s="118"/>
      <c r="G424" s="118"/>
      <c r="H424" s="118"/>
      <c r="I424" s="118"/>
      <c r="J424" s="118"/>
    </row>
    <row r="425" spans="1:10" s="150" customFormat="1" ht="15.75" customHeight="1" x14ac:dyDescent="0.2">
      <c r="A425" s="118"/>
      <c r="B425" s="118"/>
      <c r="C425" s="118"/>
      <c r="E425" s="118"/>
      <c r="F425" s="118"/>
      <c r="G425" s="118"/>
      <c r="H425" s="118"/>
      <c r="I425" s="118"/>
      <c r="J425" s="118"/>
    </row>
    <row r="426" spans="1:10" s="150" customFormat="1" ht="15.75" customHeight="1" x14ac:dyDescent="0.2">
      <c r="A426" s="118"/>
      <c r="B426" s="118"/>
      <c r="C426" s="118"/>
      <c r="E426" s="118"/>
      <c r="F426" s="118"/>
      <c r="G426" s="118"/>
      <c r="H426" s="118"/>
      <c r="I426" s="118"/>
      <c r="J426" s="118"/>
    </row>
    <row r="427" spans="1:10" s="150" customFormat="1" ht="15.75" customHeight="1" x14ac:dyDescent="0.2">
      <c r="A427" s="118"/>
      <c r="B427" s="118"/>
      <c r="C427" s="118"/>
      <c r="E427" s="118"/>
      <c r="F427" s="118"/>
      <c r="G427" s="118"/>
      <c r="H427" s="118"/>
      <c r="I427" s="118"/>
      <c r="J427" s="118"/>
    </row>
    <row r="428" spans="1:10" s="150" customFormat="1" ht="15.75" customHeight="1" x14ac:dyDescent="0.2">
      <c r="A428" s="118"/>
      <c r="B428" s="118"/>
      <c r="C428" s="118"/>
      <c r="E428" s="118"/>
      <c r="F428" s="118"/>
      <c r="G428" s="118"/>
      <c r="H428" s="118"/>
      <c r="I428" s="118"/>
      <c r="J428" s="118"/>
    </row>
    <row r="429" spans="1:10" s="150" customFormat="1" ht="15.75" customHeight="1" x14ac:dyDescent="0.2">
      <c r="A429" s="118"/>
      <c r="B429" s="118"/>
      <c r="C429" s="118"/>
      <c r="E429" s="118"/>
      <c r="F429" s="118"/>
      <c r="G429" s="118"/>
      <c r="H429" s="118"/>
      <c r="I429" s="118"/>
      <c r="J429" s="118"/>
    </row>
    <row r="430" spans="1:10" s="150" customFormat="1" ht="15.75" customHeight="1" x14ac:dyDescent="0.2">
      <c r="A430" s="118"/>
      <c r="B430" s="118"/>
      <c r="C430" s="118"/>
      <c r="E430" s="118"/>
      <c r="F430" s="118"/>
      <c r="G430" s="118"/>
      <c r="H430" s="118"/>
      <c r="I430" s="118"/>
      <c r="J430" s="118"/>
    </row>
    <row r="431" spans="1:10" s="150" customFormat="1" ht="15.75" customHeight="1" x14ac:dyDescent="0.2">
      <c r="A431" s="118"/>
      <c r="B431" s="118"/>
      <c r="C431" s="118"/>
      <c r="E431" s="118"/>
      <c r="F431" s="118"/>
      <c r="G431" s="118"/>
      <c r="H431" s="118"/>
      <c r="I431" s="118"/>
      <c r="J431" s="118"/>
    </row>
    <row r="432" spans="1:10" s="150" customFormat="1" ht="15.75" customHeight="1" x14ac:dyDescent="0.2">
      <c r="A432" s="118"/>
      <c r="B432" s="118"/>
      <c r="C432" s="118"/>
      <c r="E432" s="118"/>
      <c r="F432" s="118"/>
      <c r="G432" s="118"/>
      <c r="H432" s="118"/>
      <c r="I432" s="118"/>
      <c r="J432" s="118"/>
    </row>
    <row r="433" spans="1:10" s="150" customFormat="1" ht="15.75" customHeight="1" x14ac:dyDescent="0.2">
      <c r="A433" s="118"/>
      <c r="B433" s="118"/>
      <c r="C433" s="118"/>
      <c r="E433" s="118"/>
      <c r="F433" s="118"/>
      <c r="G433" s="118"/>
      <c r="H433" s="118"/>
      <c r="I433" s="118"/>
      <c r="J433" s="118"/>
    </row>
    <row r="434" spans="1:10" s="150" customFormat="1" ht="15.75" customHeight="1" x14ac:dyDescent="0.2">
      <c r="A434" s="118"/>
      <c r="B434" s="118"/>
      <c r="C434" s="118"/>
      <c r="E434" s="118"/>
      <c r="F434" s="118"/>
      <c r="G434" s="118"/>
      <c r="H434" s="118"/>
      <c r="I434" s="118"/>
      <c r="J434" s="118"/>
    </row>
    <row r="435" spans="1:10" s="150" customFormat="1" ht="15.75" customHeight="1" x14ac:dyDescent="0.2">
      <c r="A435" s="118"/>
      <c r="B435" s="118"/>
      <c r="C435" s="118"/>
      <c r="E435" s="118"/>
      <c r="F435" s="118"/>
      <c r="G435" s="118"/>
      <c r="H435" s="118"/>
      <c r="I435" s="118"/>
      <c r="J435" s="118"/>
    </row>
    <row r="436" spans="1:10" s="150" customFormat="1" ht="15.75" customHeight="1" x14ac:dyDescent="0.2">
      <c r="A436" s="118"/>
      <c r="B436" s="118"/>
      <c r="C436" s="118"/>
      <c r="E436" s="118"/>
      <c r="F436" s="118"/>
      <c r="G436" s="118"/>
      <c r="H436" s="118"/>
      <c r="I436" s="118"/>
      <c r="J436" s="118"/>
    </row>
    <row r="437" spans="1:10" s="150" customFormat="1" ht="15.75" customHeight="1" x14ac:dyDescent="0.2">
      <c r="A437" s="118"/>
      <c r="B437" s="118"/>
      <c r="C437" s="118"/>
      <c r="E437" s="118"/>
      <c r="F437" s="118"/>
      <c r="G437" s="118"/>
      <c r="H437" s="118"/>
      <c r="I437" s="118"/>
      <c r="J437" s="118"/>
    </row>
    <row r="438" spans="1:10" s="150" customFormat="1" ht="15.75" customHeight="1" x14ac:dyDescent="0.2">
      <c r="A438" s="118"/>
      <c r="B438" s="118"/>
      <c r="C438" s="118"/>
      <c r="E438" s="118"/>
      <c r="F438" s="118"/>
      <c r="G438" s="118"/>
      <c r="H438" s="118"/>
      <c r="I438" s="118"/>
      <c r="J438" s="118"/>
    </row>
    <row r="439" spans="1:10" s="150" customFormat="1" ht="15.75" customHeight="1" x14ac:dyDescent="0.2">
      <c r="A439" s="118"/>
      <c r="B439" s="118"/>
      <c r="C439" s="118"/>
      <c r="E439" s="118"/>
      <c r="F439" s="118"/>
      <c r="G439" s="118"/>
      <c r="H439" s="118"/>
      <c r="I439" s="118"/>
      <c r="J439" s="118"/>
    </row>
    <row r="440" spans="1:10" s="150" customFormat="1" ht="15.75" customHeight="1" x14ac:dyDescent="0.2">
      <c r="A440" s="118"/>
      <c r="B440" s="118"/>
      <c r="C440" s="118"/>
      <c r="E440" s="118"/>
      <c r="F440" s="118"/>
      <c r="G440" s="118"/>
      <c r="H440" s="118"/>
      <c r="I440" s="118"/>
      <c r="J440" s="118"/>
    </row>
    <row r="441" spans="1:10" s="150" customFormat="1" ht="15.75" customHeight="1" x14ac:dyDescent="0.2">
      <c r="A441" s="118"/>
      <c r="B441" s="118"/>
      <c r="C441" s="118"/>
      <c r="E441" s="118"/>
      <c r="F441" s="118"/>
      <c r="G441" s="118"/>
      <c r="H441" s="118"/>
      <c r="I441" s="118"/>
      <c r="J441" s="118"/>
    </row>
    <row r="442" spans="1:10" s="150" customFormat="1" ht="15.75" customHeight="1" x14ac:dyDescent="0.2">
      <c r="A442" s="118"/>
      <c r="B442" s="118"/>
      <c r="C442" s="118"/>
      <c r="E442" s="118"/>
      <c r="F442" s="118"/>
      <c r="G442" s="118"/>
      <c r="H442" s="118"/>
      <c r="I442" s="118"/>
      <c r="J442" s="118"/>
    </row>
    <row r="443" spans="1:10" s="150" customFormat="1" ht="15.75" customHeight="1" x14ac:dyDescent="0.2">
      <c r="A443" s="118"/>
      <c r="B443" s="118"/>
      <c r="C443" s="118"/>
      <c r="E443" s="118"/>
      <c r="F443" s="118"/>
      <c r="G443" s="118"/>
      <c r="H443" s="118"/>
      <c r="I443" s="118"/>
      <c r="J443" s="118"/>
    </row>
    <row r="444" spans="1:10" s="150" customFormat="1" ht="15.75" customHeight="1" x14ac:dyDescent="0.2">
      <c r="A444" s="118"/>
      <c r="B444" s="118"/>
      <c r="C444" s="118"/>
      <c r="E444" s="118"/>
      <c r="F444" s="118"/>
      <c r="G444" s="118"/>
      <c r="H444" s="118"/>
      <c r="I444" s="118"/>
      <c r="J444" s="118"/>
    </row>
    <row r="445" spans="1:10" s="150" customFormat="1" ht="15.75" customHeight="1" x14ac:dyDescent="0.2">
      <c r="A445" s="118"/>
      <c r="B445" s="118"/>
      <c r="C445" s="118"/>
      <c r="E445" s="118"/>
      <c r="F445" s="118"/>
      <c r="G445" s="118"/>
      <c r="H445" s="118"/>
      <c r="I445" s="118"/>
      <c r="J445" s="118"/>
    </row>
    <row r="446" spans="1:10" s="150" customFormat="1" ht="15.75" customHeight="1" x14ac:dyDescent="0.2">
      <c r="A446" s="118"/>
      <c r="B446" s="118"/>
      <c r="C446" s="118"/>
      <c r="E446" s="118"/>
      <c r="F446" s="118"/>
      <c r="G446" s="118"/>
      <c r="H446" s="118"/>
      <c r="I446" s="118"/>
      <c r="J446" s="118"/>
    </row>
    <row r="447" spans="1:10" s="150" customFormat="1" ht="15.75" customHeight="1" x14ac:dyDescent="0.2">
      <c r="A447" s="118"/>
      <c r="B447" s="118"/>
      <c r="C447" s="118"/>
      <c r="E447" s="118"/>
      <c r="F447" s="118"/>
      <c r="G447" s="118"/>
      <c r="H447" s="118"/>
      <c r="I447" s="118"/>
      <c r="J447" s="118"/>
    </row>
    <row r="448" spans="1:10" s="150" customFormat="1" ht="15.75" customHeight="1" x14ac:dyDescent="0.2">
      <c r="A448" s="118"/>
      <c r="B448" s="118"/>
      <c r="C448" s="118"/>
      <c r="E448" s="118"/>
      <c r="F448" s="118"/>
      <c r="G448" s="118"/>
      <c r="H448" s="118"/>
      <c r="I448" s="118"/>
      <c r="J448" s="118"/>
    </row>
    <row r="449" spans="1:10" s="150" customFormat="1" ht="15.75" customHeight="1" x14ac:dyDescent="0.2">
      <c r="A449" s="118"/>
      <c r="B449" s="118"/>
      <c r="C449" s="118"/>
      <c r="E449" s="118"/>
      <c r="F449" s="118"/>
      <c r="G449" s="118"/>
      <c r="H449" s="118"/>
      <c r="I449" s="118"/>
      <c r="J449" s="118"/>
    </row>
    <row r="450" spans="1:10" s="150" customFormat="1" ht="15.75" customHeight="1" x14ac:dyDescent="0.2">
      <c r="A450" s="118"/>
      <c r="B450" s="118"/>
      <c r="C450" s="118"/>
      <c r="E450" s="118"/>
      <c r="F450" s="118"/>
      <c r="G450" s="118"/>
      <c r="H450" s="118"/>
      <c r="I450" s="118"/>
      <c r="J450" s="118"/>
    </row>
    <row r="451" spans="1:10" s="150" customFormat="1" ht="15.75" customHeight="1" x14ac:dyDescent="0.2">
      <c r="A451" s="118"/>
      <c r="B451" s="118"/>
      <c r="C451" s="118"/>
      <c r="E451" s="118"/>
      <c r="F451" s="118"/>
      <c r="G451" s="118"/>
      <c r="H451" s="118"/>
      <c r="I451" s="118"/>
      <c r="J451" s="118"/>
    </row>
    <row r="452" spans="1:10" s="150" customFormat="1" ht="15.75" customHeight="1" x14ac:dyDescent="0.2">
      <c r="A452" s="118"/>
      <c r="B452" s="118"/>
      <c r="C452" s="118"/>
      <c r="E452" s="118"/>
      <c r="F452" s="118"/>
      <c r="G452" s="118"/>
      <c r="H452" s="118"/>
      <c r="I452" s="118"/>
      <c r="J452" s="118"/>
    </row>
    <row r="453" spans="1:10" s="150" customFormat="1" ht="15.75" customHeight="1" x14ac:dyDescent="0.2">
      <c r="A453" s="118"/>
      <c r="B453" s="118"/>
      <c r="C453" s="118"/>
      <c r="E453" s="118"/>
      <c r="F453" s="118"/>
      <c r="G453" s="118"/>
      <c r="H453" s="118"/>
      <c r="I453" s="118"/>
      <c r="J453" s="118"/>
    </row>
    <row r="454" spans="1:10" s="150" customFormat="1" ht="15.75" customHeight="1" x14ac:dyDescent="0.2">
      <c r="A454" s="118"/>
      <c r="B454" s="118"/>
      <c r="C454" s="118"/>
      <c r="E454" s="118"/>
      <c r="F454" s="118"/>
      <c r="G454" s="118"/>
      <c r="H454" s="118"/>
      <c r="I454" s="118"/>
      <c r="J454" s="118"/>
    </row>
    <row r="455" spans="1:10" s="150" customFormat="1" ht="15.75" customHeight="1" x14ac:dyDescent="0.2">
      <c r="A455" s="118"/>
      <c r="B455" s="118"/>
      <c r="C455" s="118"/>
      <c r="E455" s="118"/>
      <c r="F455" s="118"/>
      <c r="G455" s="118"/>
      <c r="H455" s="118"/>
      <c r="I455" s="118"/>
      <c r="J455" s="118"/>
    </row>
    <row r="456" spans="1:10" s="150" customFormat="1" ht="15.75" customHeight="1" x14ac:dyDescent="0.2">
      <c r="A456" s="118"/>
      <c r="B456" s="118"/>
      <c r="C456" s="118"/>
      <c r="E456" s="118"/>
      <c r="F456" s="118"/>
      <c r="G456" s="118"/>
      <c r="H456" s="118"/>
      <c r="I456" s="118"/>
      <c r="J456" s="118"/>
    </row>
    <row r="457" spans="1:10" s="150" customFormat="1" ht="15.75" customHeight="1" x14ac:dyDescent="0.2">
      <c r="A457" s="118"/>
      <c r="B457" s="118"/>
      <c r="C457" s="118"/>
      <c r="E457" s="118"/>
      <c r="F457" s="118"/>
      <c r="G457" s="118"/>
      <c r="H457" s="118"/>
      <c r="I457" s="118"/>
      <c r="J457" s="118"/>
    </row>
    <row r="458" spans="1:10" s="150" customFormat="1" ht="15.75" customHeight="1" x14ac:dyDescent="0.2">
      <c r="A458" s="118"/>
      <c r="B458" s="118"/>
      <c r="C458" s="118"/>
      <c r="E458" s="118"/>
      <c r="F458" s="118"/>
      <c r="G458" s="118"/>
      <c r="H458" s="118"/>
      <c r="I458" s="118"/>
      <c r="J458" s="118"/>
    </row>
    <row r="459" spans="1:10" s="150" customFormat="1" ht="15.75" customHeight="1" x14ac:dyDescent="0.2">
      <c r="A459" s="118"/>
      <c r="B459" s="118"/>
      <c r="C459" s="118"/>
      <c r="E459" s="118"/>
      <c r="F459" s="118"/>
      <c r="G459" s="118"/>
      <c r="H459" s="118"/>
      <c r="I459" s="118"/>
      <c r="J459" s="118"/>
    </row>
    <row r="460" spans="1:10" s="150" customFormat="1" ht="15.75" customHeight="1" x14ac:dyDescent="0.2">
      <c r="A460" s="118"/>
      <c r="B460" s="118"/>
      <c r="C460" s="118"/>
      <c r="E460" s="118"/>
      <c r="F460" s="118"/>
      <c r="G460" s="118"/>
      <c r="H460" s="118"/>
      <c r="I460" s="118"/>
      <c r="J460" s="118"/>
    </row>
    <row r="461" spans="1:10" s="150" customFormat="1" ht="15.75" customHeight="1" x14ac:dyDescent="0.2">
      <c r="A461" s="118"/>
      <c r="B461" s="118"/>
      <c r="C461" s="118"/>
      <c r="E461" s="118"/>
      <c r="F461" s="118"/>
      <c r="G461" s="118"/>
      <c r="H461" s="118"/>
      <c r="I461" s="118"/>
      <c r="J461" s="118"/>
    </row>
    <row r="462" spans="1:10" s="150" customFormat="1" ht="15.75" customHeight="1" x14ac:dyDescent="0.2">
      <c r="A462" s="118"/>
      <c r="B462" s="118"/>
      <c r="C462" s="118"/>
      <c r="E462" s="118"/>
      <c r="F462" s="118"/>
      <c r="G462" s="118"/>
      <c r="H462" s="118"/>
      <c r="I462" s="118"/>
      <c r="J462" s="118"/>
    </row>
    <row r="463" spans="1:10" s="150" customFormat="1" ht="15.75" customHeight="1" x14ac:dyDescent="0.2">
      <c r="A463" s="118"/>
      <c r="B463" s="118"/>
      <c r="C463" s="118"/>
      <c r="E463" s="118"/>
      <c r="F463" s="118"/>
      <c r="G463" s="118"/>
      <c r="H463" s="118"/>
      <c r="I463" s="118"/>
      <c r="J463" s="118"/>
    </row>
    <row r="464" spans="1:10" s="150" customFormat="1" ht="15.75" customHeight="1" x14ac:dyDescent="0.2">
      <c r="A464" s="118"/>
      <c r="B464" s="118"/>
      <c r="C464" s="118"/>
      <c r="E464" s="118"/>
      <c r="F464" s="118"/>
      <c r="G464" s="118"/>
      <c r="H464" s="118"/>
      <c r="I464" s="118"/>
      <c r="J464" s="118"/>
    </row>
    <row r="465" spans="1:10" s="150" customFormat="1" ht="15.75" customHeight="1" x14ac:dyDescent="0.2">
      <c r="A465" s="118"/>
      <c r="B465" s="118"/>
      <c r="C465" s="118"/>
      <c r="E465" s="118"/>
      <c r="F465" s="118"/>
      <c r="G465" s="118"/>
      <c r="H465" s="118"/>
      <c r="I465" s="118"/>
      <c r="J465" s="118"/>
    </row>
    <row r="466" spans="1:10" s="150" customFormat="1" ht="15.75" customHeight="1" x14ac:dyDescent="0.2">
      <c r="A466" s="118"/>
      <c r="B466" s="118"/>
      <c r="C466" s="118"/>
      <c r="E466" s="118"/>
      <c r="F466" s="118"/>
      <c r="G466" s="118"/>
      <c r="H466" s="118"/>
      <c r="I466" s="118"/>
      <c r="J466" s="118"/>
    </row>
    <row r="467" spans="1:10" s="150" customFormat="1" ht="15.75" customHeight="1" x14ac:dyDescent="0.2">
      <c r="A467" s="118"/>
      <c r="B467" s="118"/>
      <c r="C467" s="118"/>
      <c r="E467" s="118"/>
      <c r="F467" s="118"/>
      <c r="G467" s="118"/>
      <c r="H467" s="118"/>
      <c r="I467" s="118"/>
      <c r="J467" s="118"/>
    </row>
    <row r="468" spans="1:10" s="150" customFormat="1" ht="15.75" customHeight="1" x14ac:dyDescent="0.2">
      <c r="A468" s="118"/>
      <c r="B468" s="118"/>
      <c r="C468" s="118"/>
      <c r="E468" s="118"/>
      <c r="F468" s="118"/>
      <c r="G468" s="118"/>
      <c r="H468" s="118"/>
      <c r="I468" s="118"/>
      <c r="J468" s="118"/>
    </row>
    <row r="469" spans="1:10" s="150" customFormat="1" ht="15.75" customHeight="1" x14ac:dyDescent="0.2">
      <c r="A469" s="118"/>
      <c r="B469" s="118"/>
      <c r="C469" s="118"/>
      <c r="E469" s="118"/>
      <c r="F469" s="118"/>
      <c r="G469" s="118"/>
      <c r="H469" s="118"/>
      <c r="I469" s="118"/>
      <c r="J469" s="118"/>
    </row>
    <row r="470" spans="1:10" s="150" customFormat="1" ht="15.75" customHeight="1" x14ac:dyDescent="0.2">
      <c r="A470" s="118"/>
      <c r="B470" s="118"/>
      <c r="C470" s="118"/>
      <c r="E470" s="118"/>
      <c r="F470" s="118"/>
      <c r="G470" s="118"/>
      <c r="H470" s="118"/>
      <c r="I470" s="118"/>
      <c r="J470" s="118"/>
    </row>
    <row r="471" spans="1:10" s="150" customFormat="1" ht="15.75" customHeight="1" x14ac:dyDescent="0.2">
      <c r="A471" s="118"/>
      <c r="B471" s="118"/>
      <c r="C471" s="118"/>
      <c r="E471" s="118"/>
      <c r="F471" s="118"/>
      <c r="G471" s="118"/>
      <c r="H471" s="118"/>
      <c r="I471" s="118"/>
      <c r="J471" s="118"/>
    </row>
    <row r="472" spans="1:10" s="150" customFormat="1" ht="15.75" customHeight="1" x14ac:dyDescent="0.2">
      <c r="A472" s="118"/>
      <c r="B472" s="118"/>
      <c r="C472" s="118"/>
      <c r="E472" s="118"/>
      <c r="F472" s="118"/>
      <c r="G472" s="118"/>
      <c r="H472" s="118"/>
      <c r="I472" s="118"/>
      <c r="J472" s="118"/>
    </row>
    <row r="473" spans="1:10" s="150" customFormat="1" ht="15.75" customHeight="1" x14ac:dyDescent="0.2">
      <c r="A473" s="118"/>
      <c r="B473" s="118"/>
      <c r="C473" s="118"/>
      <c r="E473" s="118"/>
      <c r="F473" s="118"/>
      <c r="G473" s="118"/>
      <c r="H473" s="118"/>
      <c r="I473" s="118"/>
      <c r="J473" s="118"/>
    </row>
    <row r="474" spans="1:10" s="150" customFormat="1" ht="15.75" customHeight="1" x14ac:dyDescent="0.2">
      <c r="A474" s="118"/>
      <c r="B474" s="118"/>
      <c r="C474" s="118"/>
      <c r="E474" s="118"/>
      <c r="F474" s="118"/>
      <c r="G474" s="118"/>
      <c r="H474" s="118"/>
      <c r="I474" s="118"/>
      <c r="J474" s="118"/>
    </row>
    <row r="475" spans="1:10" s="150" customFormat="1" ht="15.75" customHeight="1" x14ac:dyDescent="0.2">
      <c r="A475" s="118"/>
      <c r="B475" s="118"/>
      <c r="C475" s="118"/>
      <c r="E475" s="118"/>
      <c r="F475" s="118"/>
      <c r="G475" s="118"/>
      <c r="H475" s="118"/>
      <c r="I475" s="118"/>
      <c r="J475" s="118"/>
    </row>
    <row r="476" spans="1:10" s="150" customFormat="1" ht="15.75" customHeight="1" x14ac:dyDescent="0.2">
      <c r="A476" s="118"/>
      <c r="B476" s="118"/>
      <c r="C476" s="118"/>
      <c r="E476" s="118"/>
      <c r="F476" s="118"/>
      <c r="G476" s="118"/>
      <c r="H476" s="118"/>
      <c r="I476" s="118"/>
      <c r="J476" s="118"/>
    </row>
    <row r="477" spans="1:10" s="150" customFormat="1" ht="15.75" customHeight="1" x14ac:dyDescent="0.2">
      <c r="A477" s="118"/>
      <c r="B477" s="118"/>
      <c r="C477" s="118"/>
      <c r="E477" s="118"/>
      <c r="F477" s="118"/>
      <c r="G477" s="118"/>
      <c r="H477" s="118"/>
      <c r="I477" s="118"/>
      <c r="J477" s="118"/>
    </row>
    <row r="478" spans="1:10" s="150" customFormat="1" ht="15.75" customHeight="1" x14ac:dyDescent="0.2">
      <c r="A478" s="118"/>
      <c r="B478" s="118"/>
      <c r="C478" s="118"/>
      <c r="E478" s="118"/>
      <c r="F478" s="118"/>
      <c r="G478" s="118"/>
      <c r="H478" s="118"/>
      <c r="I478" s="118"/>
      <c r="J478" s="118"/>
    </row>
    <row r="479" spans="1:10" s="150" customFormat="1" ht="15.75" customHeight="1" x14ac:dyDescent="0.2">
      <c r="A479" s="118"/>
      <c r="B479" s="118"/>
      <c r="C479" s="118"/>
      <c r="E479" s="118"/>
      <c r="F479" s="118"/>
      <c r="G479" s="118"/>
      <c r="H479" s="118"/>
      <c r="I479" s="118"/>
      <c r="J479" s="118"/>
    </row>
    <row r="480" spans="1:10" s="150" customFormat="1" ht="15.75" customHeight="1" x14ac:dyDescent="0.2">
      <c r="A480" s="118"/>
      <c r="B480" s="118"/>
      <c r="C480" s="118"/>
      <c r="E480" s="118"/>
      <c r="F480" s="118"/>
      <c r="G480" s="118"/>
      <c r="H480" s="118"/>
      <c r="I480" s="118"/>
      <c r="J480" s="118"/>
    </row>
    <row r="481" spans="1:10" s="150" customFormat="1" ht="15.75" customHeight="1" x14ac:dyDescent="0.2">
      <c r="A481" s="118"/>
      <c r="B481" s="118"/>
      <c r="C481" s="118"/>
      <c r="E481" s="118"/>
      <c r="F481" s="118"/>
      <c r="G481" s="118"/>
      <c r="H481" s="118"/>
      <c r="I481" s="118"/>
      <c r="J481" s="118"/>
    </row>
    <row r="482" spans="1:10" s="150" customFormat="1" ht="15.75" customHeight="1" x14ac:dyDescent="0.2">
      <c r="A482" s="118"/>
      <c r="B482" s="118"/>
      <c r="C482" s="118"/>
      <c r="E482" s="118"/>
      <c r="F482" s="118"/>
      <c r="G482" s="118"/>
      <c r="H482" s="118"/>
      <c r="I482" s="118"/>
      <c r="J482" s="118"/>
    </row>
    <row r="483" spans="1:10" s="150" customFormat="1" ht="15.75" customHeight="1" x14ac:dyDescent="0.2">
      <c r="A483" s="118"/>
      <c r="B483" s="118"/>
      <c r="C483" s="118"/>
      <c r="E483" s="118"/>
      <c r="F483" s="118"/>
      <c r="G483" s="118"/>
      <c r="H483" s="118"/>
      <c r="I483" s="118"/>
      <c r="J483" s="118"/>
    </row>
    <row r="484" spans="1:10" s="150" customFormat="1" ht="15.75" customHeight="1" x14ac:dyDescent="0.2">
      <c r="A484" s="118"/>
      <c r="B484" s="118"/>
      <c r="C484" s="118"/>
      <c r="E484" s="118"/>
      <c r="F484" s="118"/>
      <c r="G484" s="118"/>
      <c r="H484" s="118"/>
      <c r="I484" s="118"/>
      <c r="J484" s="118"/>
    </row>
    <row r="485" spans="1:10" s="150" customFormat="1" ht="15.75" customHeight="1" x14ac:dyDescent="0.2">
      <c r="A485" s="118"/>
      <c r="B485" s="118"/>
      <c r="C485" s="118"/>
      <c r="E485" s="118"/>
      <c r="F485" s="118"/>
      <c r="G485" s="118"/>
      <c r="H485" s="118"/>
      <c r="I485" s="118"/>
      <c r="J485" s="118"/>
    </row>
    <row r="486" spans="1:10" s="150" customFormat="1" ht="15.75" customHeight="1" x14ac:dyDescent="0.2">
      <c r="A486" s="118"/>
      <c r="B486" s="118"/>
      <c r="C486" s="118"/>
      <c r="E486" s="118"/>
      <c r="F486" s="118"/>
      <c r="G486" s="118"/>
      <c r="H486" s="118"/>
      <c r="I486" s="118"/>
      <c r="J486" s="118"/>
    </row>
    <row r="487" spans="1:10" s="150" customFormat="1" ht="15.75" customHeight="1" x14ac:dyDescent="0.2">
      <c r="A487" s="118"/>
      <c r="B487" s="118"/>
      <c r="C487" s="118"/>
      <c r="E487" s="118"/>
      <c r="F487" s="118"/>
      <c r="G487" s="118"/>
      <c r="H487" s="118"/>
      <c r="I487" s="118"/>
      <c r="J487" s="118"/>
    </row>
    <row r="488" spans="1:10" s="150" customFormat="1" ht="15.75" customHeight="1" x14ac:dyDescent="0.2">
      <c r="A488" s="118"/>
      <c r="B488" s="118"/>
      <c r="C488" s="118"/>
      <c r="E488" s="118"/>
      <c r="F488" s="118"/>
      <c r="G488" s="118"/>
      <c r="H488" s="118"/>
      <c r="I488" s="118"/>
      <c r="J488" s="118"/>
    </row>
    <row r="489" spans="1:10" s="150" customFormat="1" ht="15.75" customHeight="1" x14ac:dyDescent="0.2">
      <c r="A489" s="118"/>
      <c r="B489" s="118"/>
      <c r="C489" s="118"/>
      <c r="E489" s="118"/>
      <c r="F489" s="118"/>
      <c r="G489" s="118"/>
      <c r="H489" s="118"/>
      <c r="I489" s="118"/>
      <c r="J489" s="118"/>
    </row>
    <row r="490" spans="1:10" s="150" customFormat="1" ht="15.75" customHeight="1" x14ac:dyDescent="0.2">
      <c r="A490" s="118"/>
      <c r="B490" s="118"/>
      <c r="C490" s="118"/>
      <c r="E490" s="118"/>
      <c r="F490" s="118"/>
      <c r="G490" s="118"/>
      <c r="H490" s="118"/>
      <c r="I490" s="118"/>
      <c r="J490" s="118"/>
    </row>
    <row r="491" spans="1:10" s="150" customFormat="1" ht="15.75" customHeight="1" x14ac:dyDescent="0.2">
      <c r="A491" s="118"/>
      <c r="B491" s="118"/>
      <c r="C491" s="118"/>
      <c r="E491" s="118"/>
      <c r="F491" s="118"/>
      <c r="G491" s="118"/>
      <c r="H491" s="118"/>
      <c r="I491" s="118"/>
      <c r="J491" s="118"/>
    </row>
    <row r="492" spans="1:10" s="150" customFormat="1" ht="15.75" customHeight="1" x14ac:dyDescent="0.2">
      <c r="A492" s="118"/>
      <c r="B492" s="118"/>
      <c r="C492" s="118"/>
      <c r="E492" s="118"/>
      <c r="F492" s="118"/>
      <c r="G492" s="118"/>
      <c r="H492" s="118"/>
      <c r="I492" s="118"/>
      <c r="J492" s="118"/>
    </row>
    <row r="493" spans="1:10" s="150" customFormat="1" ht="15.75" customHeight="1" x14ac:dyDescent="0.2">
      <c r="A493" s="118"/>
      <c r="B493" s="118"/>
      <c r="C493" s="118"/>
      <c r="E493" s="118"/>
      <c r="F493" s="118"/>
      <c r="G493" s="118"/>
      <c r="H493" s="118"/>
      <c r="I493" s="118"/>
      <c r="J493" s="118"/>
    </row>
    <row r="494" spans="1:10" s="150" customFormat="1" ht="15.75" customHeight="1" x14ac:dyDescent="0.2">
      <c r="A494" s="118"/>
      <c r="B494" s="118"/>
      <c r="C494" s="118"/>
      <c r="E494" s="118"/>
      <c r="F494" s="118"/>
      <c r="G494" s="118"/>
      <c r="H494" s="118"/>
      <c r="I494" s="118"/>
      <c r="J494" s="118"/>
    </row>
    <row r="495" spans="1:10" s="150" customFormat="1" ht="15.75" customHeight="1" x14ac:dyDescent="0.2">
      <c r="A495" s="118"/>
      <c r="B495" s="118"/>
      <c r="C495" s="118"/>
      <c r="E495" s="118"/>
      <c r="F495" s="118"/>
      <c r="G495" s="118"/>
      <c r="H495" s="118"/>
      <c r="I495" s="118"/>
      <c r="J495" s="118"/>
    </row>
    <row r="496" spans="1:10" s="150" customFormat="1" ht="15.75" customHeight="1" x14ac:dyDescent="0.2">
      <c r="A496" s="118"/>
      <c r="B496" s="118"/>
      <c r="C496" s="118"/>
      <c r="E496" s="118"/>
      <c r="F496" s="118"/>
      <c r="G496" s="118"/>
      <c r="H496" s="118"/>
      <c r="I496" s="118"/>
      <c r="J496" s="118"/>
    </row>
    <row r="497" spans="1:10" s="150" customFormat="1" ht="15.75" customHeight="1" x14ac:dyDescent="0.2">
      <c r="A497" s="118"/>
      <c r="B497" s="118"/>
      <c r="C497" s="118"/>
      <c r="E497" s="118"/>
      <c r="F497" s="118"/>
      <c r="G497" s="118"/>
      <c r="H497" s="118"/>
      <c r="I497" s="118"/>
      <c r="J497" s="118"/>
    </row>
    <row r="498" spans="1:10" s="150" customFormat="1" ht="15.75" customHeight="1" x14ac:dyDescent="0.2">
      <c r="A498" s="118"/>
      <c r="B498" s="118"/>
      <c r="C498" s="118"/>
      <c r="E498" s="118"/>
      <c r="F498" s="118"/>
      <c r="G498" s="118"/>
      <c r="H498" s="118"/>
      <c r="I498" s="118"/>
      <c r="J498" s="118"/>
    </row>
    <row r="499" spans="1:10" s="150" customFormat="1" ht="15.75" customHeight="1" x14ac:dyDescent="0.2">
      <c r="A499" s="118"/>
      <c r="B499" s="118"/>
      <c r="C499" s="118"/>
      <c r="E499" s="118"/>
      <c r="F499" s="118"/>
      <c r="G499" s="118"/>
      <c r="H499" s="118"/>
      <c r="I499" s="118"/>
      <c r="J499" s="118"/>
    </row>
    <row r="500" spans="1:10" s="150" customFormat="1" ht="15.75" customHeight="1" x14ac:dyDescent="0.2">
      <c r="A500" s="118"/>
      <c r="B500" s="118"/>
      <c r="C500" s="118"/>
      <c r="E500" s="118"/>
      <c r="F500" s="118"/>
      <c r="G500" s="118"/>
      <c r="H500" s="118"/>
      <c r="I500" s="118"/>
      <c r="J500" s="118"/>
    </row>
    <row r="501" spans="1:10" s="150" customFormat="1" ht="15.75" customHeight="1" x14ac:dyDescent="0.2">
      <c r="A501" s="118"/>
      <c r="B501" s="118"/>
      <c r="C501" s="118"/>
      <c r="E501" s="118"/>
      <c r="F501" s="118"/>
      <c r="G501" s="118"/>
      <c r="H501" s="118"/>
      <c r="I501" s="118"/>
      <c r="J501" s="118"/>
    </row>
    <row r="502" spans="1:10" s="150" customFormat="1" ht="15.75" customHeight="1" x14ac:dyDescent="0.2">
      <c r="A502" s="118"/>
      <c r="B502" s="118"/>
      <c r="C502" s="118"/>
      <c r="E502" s="118"/>
      <c r="F502" s="118"/>
      <c r="G502" s="118"/>
      <c r="H502" s="118"/>
      <c r="I502" s="118"/>
      <c r="J502" s="118"/>
    </row>
    <row r="503" spans="1:10" s="150" customFormat="1" ht="15.75" customHeight="1" x14ac:dyDescent="0.2">
      <c r="A503" s="118"/>
      <c r="B503" s="118"/>
      <c r="C503" s="118"/>
      <c r="E503" s="118"/>
      <c r="F503" s="118"/>
      <c r="G503" s="118"/>
      <c r="H503" s="118"/>
      <c r="I503" s="118"/>
      <c r="J503" s="118"/>
    </row>
    <row r="504" spans="1:10" s="150" customFormat="1" ht="15.75" customHeight="1" x14ac:dyDescent="0.2">
      <c r="A504" s="118"/>
      <c r="B504" s="118"/>
      <c r="C504" s="118"/>
      <c r="E504" s="118"/>
      <c r="F504" s="118"/>
      <c r="G504" s="118"/>
      <c r="H504" s="118"/>
      <c r="I504" s="118"/>
      <c r="J504" s="118"/>
    </row>
    <row r="505" spans="1:10" s="150" customFormat="1" ht="15.75" customHeight="1" x14ac:dyDescent="0.2">
      <c r="A505" s="118"/>
      <c r="B505" s="118"/>
      <c r="C505" s="118"/>
      <c r="E505" s="118"/>
      <c r="F505" s="118"/>
      <c r="G505" s="118"/>
      <c r="H505" s="118"/>
      <c r="I505" s="118"/>
      <c r="J505" s="118"/>
    </row>
    <row r="506" spans="1:10" s="150" customFormat="1" ht="15.75" customHeight="1" x14ac:dyDescent="0.2">
      <c r="A506" s="118"/>
      <c r="B506" s="118"/>
      <c r="C506" s="118"/>
      <c r="E506" s="118"/>
      <c r="F506" s="118"/>
      <c r="G506" s="118"/>
      <c r="H506" s="118"/>
      <c r="I506" s="118"/>
      <c r="J506" s="118"/>
    </row>
    <row r="507" spans="1:10" s="150" customFormat="1" ht="15.75" customHeight="1" x14ac:dyDescent="0.2">
      <c r="A507" s="118"/>
      <c r="B507" s="118"/>
      <c r="C507" s="118"/>
      <c r="E507" s="118"/>
      <c r="F507" s="118"/>
      <c r="G507" s="118"/>
      <c r="H507" s="118"/>
      <c r="I507" s="118"/>
      <c r="J507" s="118"/>
    </row>
    <row r="508" spans="1:10" s="150" customFormat="1" ht="15.75" customHeight="1" x14ac:dyDescent="0.2">
      <c r="A508" s="118"/>
      <c r="B508" s="118"/>
      <c r="C508" s="118"/>
      <c r="E508" s="118"/>
      <c r="F508" s="118"/>
      <c r="G508" s="118"/>
      <c r="H508" s="118"/>
      <c r="I508" s="118"/>
      <c r="J508" s="118"/>
    </row>
    <row r="509" spans="1:10" s="150" customFormat="1" ht="15.75" customHeight="1" x14ac:dyDescent="0.2">
      <c r="A509" s="118"/>
      <c r="B509" s="118"/>
      <c r="C509" s="118"/>
      <c r="E509" s="118"/>
      <c r="F509" s="118"/>
      <c r="G509" s="118"/>
      <c r="H509" s="118"/>
      <c r="I509" s="118"/>
      <c r="J509" s="118"/>
    </row>
    <row r="510" spans="1:10" s="150" customFormat="1" ht="15.75" customHeight="1" x14ac:dyDescent="0.2">
      <c r="A510" s="118"/>
      <c r="B510" s="118"/>
      <c r="C510" s="118"/>
      <c r="E510" s="118"/>
      <c r="F510" s="118"/>
      <c r="G510" s="118"/>
      <c r="H510" s="118"/>
      <c r="I510" s="118"/>
      <c r="J510" s="118"/>
    </row>
    <row r="511" spans="1:10" s="150" customFormat="1" ht="15.75" customHeight="1" x14ac:dyDescent="0.2">
      <c r="A511" s="118"/>
      <c r="B511" s="118"/>
      <c r="C511" s="118"/>
      <c r="E511" s="118"/>
      <c r="F511" s="118"/>
      <c r="G511" s="118"/>
      <c r="H511" s="118"/>
      <c r="I511" s="118"/>
      <c r="J511" s="118"/>
    </row>
    <row r="512" spans="1:10" s="150" customFormat="1" ht="15.75" customHeight="1" x14ac:dyDescent="0.2">
      <c r="A512" s="118"/>
      <c r="B512" s="118"/>
      <c r="C512" s="118"/>
      <c r="E512" s="118"/>
      <c r="F512" s="118"/>
      <c r="G512" s="118"/>
      <c r="H512" s="118"/>
      <c r="I512" s="118"/>
      <c r="J512" s="118"/>
    </row>
    <row r="513" spans="1:10" s="150" customFormat="1" ht="15.75" customHeight="1" x14ac:dyDescent="0.2">
      <c r="A513" s="118"/>
      <c r="B513" s="118"/>
      <c r="C513" s="118"/>
      <c r="E513" s="118"/>
      <c r="F513" s="118"/>
      <c r="G513" s="118"/>
      <c r="H513" s="118"/>
      <c r="I513" s="118"/>
      <c r="J513" s="118"/>
    </row>
    <row r="514" spans="1:10" s="150" customFormat="1" ht="15.75" customHeight="1" x14ac:dyDescent="0.2">
      <c r="A514" s="118"/>
      <c r="B514" s="118"/>
      <c r="C514" s="118"/>
      <c r="E514" s="118"/>
      <c r="F514" s="118"/>
      <c r="G514" s="118"/>
      <c r="H514" s="118"/>
      <c r="I514" s="118"/>
      <c r="J514" s="118"/>
    </row>
    <row r="515" spans="1:10" s="150" customFormat="1" ht="15.75" customHeight="1" x14ac:dyDescent="0.2">
      <c r="A515" s="118"/>
      <c r="B515" s="118"/>
      <c r="C515" s="118"/>
      <c r="E515" s="118"/>
      <c r="F515" s="118"/>
      <c r="G515" s="118"/>
      <c r="H515" s="118"/>
      <c r="I515" s="118"/>
      <c r="J515" s="118"/>
    </row>
    <row r="516" spans="1:10" s="150" customFormat="1" ht="15.75" customHeight="1" x14ac:dyDescent="0.2">
      <c r="A516" s="118"/>
      <c r="B516" s="118"/>
      <c r="C516" s="118"/>
      <c r="E516" s="118"/>
      <c r="F516" s="118"/>
      <c r="G516" s="118"/>
      <c r="H516" s="118"/>
      <c r="I516" s="118"/>
      <c r="J516" s="118"/>
    </row>
    <row r="517" spans="1:10" s="150" customFormat="1" ht="15.75" customHeight="1" x14ac:dyDescent="0.2">
      <c r="A517" s="118"/>
      <c r="B517" s="118"/>
      <c r="C517" s="118"/>
      <c r="E517" s="118"/>
      <c r="F517" s="118"/>
      <c r="G517" s="118"/>
      <c r="H517" s="118"/>
      <c r="I517" s="118"/>
      <c r="J517" s="118"/>
    </row>
    <row r="518" spans="1:10" s="150" customFormat="1" ht="15.75" customHeight="1" x14ac:dyDescent="0.2">
      <c r="A518" s="118"/>
      <c r="B518" s="118"/>
      <c r="C518" s="118"/>
      <c r="E518" s="118"/>
      <c r="F518" s="118"/>
      <c r="G518" s="118"/>
      <c r="H518" s="118"/>
      <c r="I518" s="118"/>
      <c r="J518" s="118"/>
    </row>
    <row r="519" spans="1:10" s="150" customFormat="1" ht="15.75" customHeight="1" x14ac:dyDescent="0.2">
      <c r="A519" s="118"/>
      <c r="B519" s="118"/>
      <c r="C519" s="118"/>
      <c r="E519" s="118"/>
      <c r="F519" s="118"/>
      <c r="G519" s="118"/>
      <c r="H519" s="118"/>
      <c r="I519" s="118"/>
      <c r="J519" s="118"/>
    </row>
    <row r="520" spans="1:10" s="150" customFormat="1" ht="15.75" customHeight="1" x14ac:dyDescent="0.2">
      <c r="A520" s="118"/>
      <c r="B520" s="118"/>
      <c r="C520" s="118"/>
      <c r="E520" s="118"/>
      <c r="F520" s="118"/>
      <c r="G520" s="118"/>
      <c r="H520" s="118"/>
      <c r="I520" s="118"/>
      <c r="J520" s="118"/>
    </row>
    <row r="521" spans="1:10" s="150" customFormat="1" ht="15.75" customHeight="1" x14ac:dyDescent="0.2">
      <c r="A521" s="118"/>
      <c r="B521" s="118"/>
      <c r="C521" s="118"/>
      <c r="E521" s="118"/>
      <c r="F521" s="118"/>
      <c r="G521" s="118"/>
      <c r="H521" s="118"/>
      <c r="I521" s="118"/>
      <c r="J521" s="118"/>
    </row>
    <row r="522" spans="1:10" s="150" customFormat="1" ht="15.75" customHeight="1" x14ac:dyDescent="0.2">
      <c r="A522" s="118"/>
      <c r="B522" s="118"/>
      <c r="C522" s="118"/>
      <c r="E522" s="118"/>
      <c r="F522" s="118"/>
      <c r="G522" s="118"/>
      <c r="H522" s="118"/>
      <c r="I522" s="118"/>
      <c r="J522" s="118"/>
    </row>
    <row r="523" spans="1:10" s="150" customFormat="1" ht="15.75" customHeight="1" x14ac:dyDescent="0.2">
      <c r="A523" s="118"/>
      <c r="B523" s="118"/>
      <c r="C523" s="118"/>
      <c r="E523" s="118"/>
      <c r="F523" s="118"/>
      <c r="G523" s="118"/>
      <c r="H523" s="118"/>
      <c r="I523" s="118"/>
      <c r="J523" s="118"/>
    </row>
    <row r="524" spans="1:10" s="150" customFormat="1" ht="15.75" customHeight="1" x14ac:dyDescent="0.2">
      <c r="A524" s="118"/>
      <c r="B524" s="118"/>
      <c r="C524" s="118"/>
      <c r="E524" s="118"/>
      <c r="F524" s="118"/>
      <c r="G524" s="118"/>
      <c r="H524" s="118"/>
      <c r="I524" s="118"/>
      <c r="J524" s="118"/>
    </row>
    <row r="525" spans="1:10" s="150" customFormat="1" ht="15.75" customHeight="1" x14ac:dyDescent="0.2">
      <c r="A525" s="118"/>
      <c r="B525" s="118"/>
      <c r="C525" s="118"/>
      <c r="E525" s="118"/>
      <c r="F525" s="118"/>
      <c r="G525" s="118"/>
      <c r="H525" s="118"/>
      <c r="I525" s="118"/>
      <c r="J525" s="118"/>
    </row>
    <row r="526" spans="1:10" s="150" customFormat="1" ht="15.75" customHeight="1" x14ac:dyDescent="0.2">
      <c r="A526" s="118"/>
      <c r="B526" s="118"/>
      <c r="C526" s="118"/>
      <c r="E526" s="118"/>
      <c r="F526" s="118"/>
      <c r="G526" s="118"/>
      <c r="H526" s="118"/>
      <c r="I526" s="118"/>
      <c r="J526" s="118"/>
    </row>
    <row r="527" spans="1:10" s="150" customFormat="1" ht="15.75" customHeight="1" x14ac:dyDescent="0.2">
      <c r="A527" s="118"/>
      <c r="B527" s="118"/>
      <c r="C527" s="118"/>
      <c r="E527" s="118"/>
      <c r="F527" s="118"/>
      <c r="G527" s="118"/>
      <c r="H527" s="118"/>
      <c r="I527" s="118"/>
      <c r="J527" s="118"/>
    </row>
    <row r="528" spans="1:10" s="150" customFormat="1" ht="15.75" customHeight="1" x14ac:dyDescent="0.2">
      <c r="A528" s="118"/>
      <c r="B528" s="118"/>
      <c r="C528" s="118"/>
      <c r="E528" s="118"/>
      <c r="F528" s="118"/>
      <c r="G528" s="118"/>
      <c r="H528" s="118"/>
      <c r="I528" s="118"/>
      <c r="J528" s="118"/>
    </row>
    <row r="529" spans="1:10" s="150" customFormat="1" ht="15.75" customHeight="1" x14ac:dyDescent="0.2">
      <c r="A529" s="118"/>
      <c r="B529" s="118"/>
      <c r="C529" s="118"/>
      <c r="E529" s="118"/>
      <c r="F529" s="118"/>
      <c r="G529" s="118"/>
      <c r="H529" s="118"/>
      <c r="I529" s="118"/>
      <c r="J529" s="118"/>
    </row>
    <row r="530" spans="1:10" s="150" customFormat="1" ht="15.75" customHeight="1" x14ac:dyDescent="0.2">
      <c r="A530" s="118"/>
      <c r="B530" s="118"/>
      <c r="C530" s="118"/>
      <c r="E530" s="118"/>
      <c r="F530" s="118"/>
      <c r="G530" s="118"/>
      <c r="H530" s="118"/>
      <c r="I530" s="118"/>
      <c r="J530" s="118"/>
    </row>
    <row r="531" spans="1:10" s="150" customFormat="1" ht="15.75" customHeight="1" x14ac:dyDescent="0.2">
      <c r="A531" s="118"/>
      <c r="B531" s="118"/>
      <c r="C531" s="118"/>
      <c r="E531" s="118"/>
      <c r="F531" s="118"/>
      <c r="G531" s="118"/>
      <c r="H531" s="118"/>
      <c r="I531" s="118"/>
      <c r="J531" s="118"/>
    </row>
    <row r="532" spans="1:10" s="150" customFormat="1" ht="15.75" customHeight="1" x14ac:dyDescent="0.2">
      <c r="A532" s="118"/>
      <c r="B532" s="118"/>
      <c r="C532" s="118"/>
      <c r="E532" s="118"/>
      <c r="F532" s="118"/>
      <c r="G532" s="118"/>
      <c r="H532" s="118"/>
      <c r="I532" s="118"/>
      <c r="J532" s="118"/>
    </row>
    <row r="533" spans="1:10" s="150" customFormat="1" ht="15.75" customHeight="1" x14ac:dyDescent="0.2">
      <c r="A533" s="118"/>
      <c r="B533" s="118"/>
      <c r="C533" s="118"/>
      <c r="E533" s="118"/>
      <c r="F533" s="118"/>
      <c r="G533" s="118"/>
      <c r="H533" s="118"/>
      <c r="I533" s="118"/>
      <c r="J533" s="118"/>
    </row>
    <row r="534" spans="1:10" s="150" customFormat="1" ht="15.75" customHeight="1" x14ac:dyDescent="0.2">
      <c r="A534" s="118"/>
      <c r="B534" s="118"/>
      <c r="C534" s="118"/>
      <c r="E534" s="118"/>
      <c r="F534" s="118"/>
      <c r="G534" s="118"/>
      <c r="H534" s="118"/>
      <c r="I534" s="118"/>
      <c r="J534" s="118"/>
    </row>
    <row r="535" spans="1:10" s="150" customFormat="1" ht="15.75" customHeight="1" x14ac:dyDescent="0.2">
      <c r="A535" s="118"/>
      <c r="B535" s="118"/>
      <c r="C535" s="118"/>
      <c r="E535" s="118"/>
      <c r="F535" s="118"/>
      <c r="G535" s="118"/>
      <c r="H535" s="118"/>
      <c r="I535" s="118"/>
      <c r="J535" s="118"/>
    </row>
    <row r="536" spans="1:10" s="150" customFormat="1" ht="15.75" customHeight="1" x14ac:dyDescent="0.2">
      <c r="A536" s="118"/>
      <c r="B536" s="118"/>
      <c r="C536" s="118"/>
      <c r="E536" s="118"/>
      <c r="F536" s="118"/>
      <c r="G536" s="118"/>
      <c r="H536" s="118"/>
      <c r="I536" s="118"/>
      <c r="J536" s="118"/>
    </row>
    <row r="537" spans="1:10" s="150" customFormat="1" ht="15.75" customHeight="1" x14ac:dyDescent="0.2">
      <c r="A537" s="118"/>
      <c r="B537" s="118"/>
      <c r="C537" s="118"/>
      <c r="E537" s="118"/>
      <c r="F537" s="118"/>
      <c r="G537" s="118"/>
      <c r="H537" s="118"/>
      <c r="I537" s="118"/>
      <c r="J537" s="118"/>
    </row>
    <row r="538" spans="1:10" s="150" customFormat="1" ht="15.75" customHeight="1" x14ac:dyDescent="0.2">
      <c r="A538" s="118"/>
      <c r="B538" s="118"/>
      <c r="C538" s="118"/>
      <c r="E538" s="118"/>
      <c r="F538" s="118"/>
      <c r="G538" s="118"/>
      <c r="H538" s="118"/>
      <c r="I538" s="118"/>
      <c r="J538" s="118"/>
    </row>
    <row r="539" spans="1:10" s="150" customFormat="1" ht="15.75" customHeight="1" x14ac:dyDescent="0.2">
      <c r="A539" s="118"/>
      <c r="B539" s="118"/>
      <c r="C539" s="118"/>
      <c r="E539" s="118"/>
      <c r="F539" s="118"/>
      <c r="G539" s="118"/>
      <c r="H539" s="118"/>
      <c r="I539" s="118"/>
      <c r="J539" s="118"/>
    </row>
    <row r="540" spans="1:10" s="150" customFormat="1" ht="15.75" customHeight="1" x14ac:dyDescent="0.2">
      <c r="A540" s="118"/>
      <c r="B540" s="118"/>
      <c r="C540" s="118"/>
      <c r="E540" s="118"/>
      <c r="F540" s="118"/>
      <c r="G540" s="118"/>
      <c r="H540" s="118"/>
      <c r="I540" s="118"/>
      <c r="J540" s="118"/>
    </row>
    <row r="541" spans="1:10" s="150" customFormat="1" ht="15.75" customHeight="1" x14ac:dyDescent="0.2">
      <c r="A541" s="118"/>
      <c r="B541" s="118"/>
      <c r="C541" s="118"/>
      <c r="E541" s="118"/>
      <c r="F541" s="118"/>
      <c r="G541" s="118"/>
      <c r="H541" s="118"/>
      <c r="I541" s="118"/>
      <c r="J541" s="118"/>
    </row>
    <row r="542" spans="1:10" s="150" customFormat="1" ht="15.75" customHeight="1" x14ac:dyDescent="0.2">
      <c r="A542" s="118"/>
      <c r="B542" s="118"/>
      <c r="C542" s="118"/>
      <c r="E542" s="118"/>
      <c r="F542" s="118"/>
      <c r="G542" s="118"/>
      <c r="H542" s="118"/>
      <c r="I542" s="118"/>
      <c r="J542" s="118"/>
    </row>
    <row r="543" spans="1:10" s="150" customFormat="1" ht="15.75" customHeight="1" x14ac:dyDescent="0.2">
      <c r="A543" s="118"/>
      <c r="B543" s="118"/>
      <c r="C543" s="118"/>
      <c r="E543" s="118"/>
      <c r="F543" s="118"/>
      <c r="G543" s="118"/>
      <c r="H543" s="118"/>
      <c r="I543" s="118"/>
      <c r="J543" s="118"/>
    </row>
    <row r="544" spans="1:10" s="150" customFormat="1" ht="15.75" customHeight="1" x14ac:dyDescent="0.2">
      <c r="A544" s="118"/>
      <c r="B544" s="118"/>
      <c r="C544" s="118"/>
      <c r="E544" s="118"/>
      <c r="F544" s="118"/>
      <c r="G544" s="118"/>
      <c r="H544" s="118"/>
      <c r="I544" s="118"/>
      <c r="J544" s="118"/>
    </row>
    <row r="545" spans="1:10" s="150" customFormat="1" ht="15.75" customHeight="1" x14ac:dyDescent="0.2">
      <c r="A545" s="118"/>
      <c r="B545" s="118"/>
      <c r="C545" s="118"/>
      <c r="E545" s="118"/>
      <c r="F545" s="118"/>
      <c r="G545" s="118"/>
      <c r="H545" s="118"/>
      <c r="I545" s="118"/>
      <c r="J545" s="118"/>
    </row>
    <row r="546" spans="1:10" s="150" customFormat="1" ht="15.75" customHeight="1" x14ac:dyDescent="0.2">
      <c r="A546" s="118"/>
      <c r="B546" s="118"/>
      <c r="C546" s="118"/>
      <c r="E546" s="118"/>
      <c r="F546" s="118"/>
      <c r="G546" s="118"/>
      <c r="H546" s="118"/>
      <c r="I546" s="118"/>
      <c r="J546" s="118"/>
    </row>
    <row r="547" spans="1:10" s="150" customFormat="1" ht="15.75" customHeight="1" x14ac:dyDescent="0.2">
      <c r="A547" s="118"/>
      <c r="B547" s="118"/>
      <c r="C547" s="118"/>
      <c r="E547" s="118"/>
      <c r="F547" s="118"/>
      <c r="G547" s="118"/>
      <c r="H547" s="118"/>
      <c r="I547" s="118"/>
      <c r="J547" s="118"/>
    </row>
    <row r="548" spans="1:10" s="150" customFormat="1" ht="15.75" customHeight="1" x14ac:dyDescent="0.2">
      <c r="A548" s="118"/>
      <c r="B548" s="118"/>
      <c r="C548" s="118"/>
      <c r="E548" s="118"/>
      <c r="F548" s="118"/>
      <c r="G548" s="118"/>
      <c r="H548" s="118"/>
      <c r="I548" s="118"/>
      <c r="J548" s="118"/>
    </row>
    <row r="549" spans="1:10" s="150" customFormat="1" ht="15.75" customHeight="1" x14ac:dyDescent="0.2">
      <c r="A549" s="118"/>
      <c r="B549" s="118"/>
      <c r="C549" s="118"/>
      <c r="E549" s="118"/>
      <c r="F549" s="118"/>
      <c r="G549" s="118"/>
      <c r="H549" s="118"/>
      <c r="I549" s="118"/>
      <c r="J549" s="118"/>
    </row>
    <row r="550" spans="1:10" s="150" customFormat="1" ht="15.75" customHeight="1" x14ac:dyDescent="0.2">
      <c r="A550" s="118"/>
      <c r="B550" s="118"/>
      <c r="C550" s="118"/>
      <c r="E550" s="118"/>
      <c r="F550" s="118"/>
      <c r="G550" s="118"/>
      <c r="H550" s="118"/>
      <c r="I550" s="118"/>
      <c r="J550" s="118"/>
    </row>
    <row r="551" spans="1:10" s="150" customFormat="1" ht="15.75" customHeight="1" x14ac:dyDescent="0.2">
      <c r="A551" s="118"/>
      <c r="B551" s="118"/>
      <c r="C551" s="118"/>
      <c r="E551" s="118"/>
      <c r="F551" s="118"/>
      <c r="G551" s="118"/>
      <c r="H551" s="118"/>
      <c r="I551" s="118"/>
      <c r="J551" s="118"/>
    </row>
    <row r="552" spans="1:10" s="150" customFormat="1" ht="15.75" customHeight="1" x14ac:dyDescent="0.2">
      <c r="A552" s="118"/>
      <c r="B552" s="118"/>
      <c r="C552" s="118"/>
      <c r="E552" s="118"/>
      <c r="F552" s="118"/>
      <c r="G552" s="118"/>
      <c r="H552" s="118"/>
      <c r="I552" s="118"/>
      <c r="J552" s="118"/>
    </row>
    <row r="553" spans="1:10" s="150" customFormat="1" ht="15.75" customHeight="1" x14ac:dyDescent="0.2">
      <c r="A553" s="118"/>
      <c r="B553" s="118"/>
      <c r="C553" s="118"/>
      <c r="E553" s="118"/>
      <c r="F553" s="118"/>
      <c r="G553" s="118"/>
      <c r="H553" s="118"/>
      <c r="I553" s="118"/>
      <c r="J553" s="118"/>
    </row>
    <row r="554" spans="1:10" s="150" customFormat="1" ht="15.75" customHeight="1" x14ac:dyDescent="0.2">
      <c r="A554" s="118"/>
      <c r="B554" s="118"/>
      <c r="C554" s="118"/>
      <c r="E554" s="118"/>
      <c r="F554" s="118"/>
      <c r="G554" s="118"/>
      <c r="H554" s="118"/>
      <c r="I554" s="118"/>
      <c r="J554" s="118"/>
    </row>
    <row r="555" spans="1:10" s="150" customFormat="1" ht="15.75" customHeight="1" x14ac:dyDescent="0.2">
      <c r="A555" s="118"/>
      <c r="B555" s="118"/>
      <c r="C555" s="118"/>
      <c r="E555" s="118"/>
      <c r="F555" s="118"/>
      <c r="G555" s="118"/>
      <c r="H555" s="118"/>
      <c r="I555" s="118"/>
      <c r="J555" s="118"/>
    </row>
    <row r="556" spans="1:10" s="150" customFormat="1" ht="15.75" customHeight="1" x14ac:dyDescent="0.2">
      <c r="A556" s="118"/>
      <c r="B556" s="118"/>
      <c r="C556" s="118"/>
      <c r="E556" s="118"/>
      <c r="F556" s="118"/>
      <c r="G556" s="118"/>
      <c r="H556" s="118"/>
      <c r="I556" s="118"/>
      <c r="J556" s="118"/>
    </row>
    <row r="557" spans="1:10" s="150" customFormat="1" ht="15.75" customHeight="1" x14ac:dyDescent="0.2">
      <c r="A557" s="118"/>
      <c r="B557" s="118"/>
      <c r="C557" s="118"/>
      <c r="E557" s="118"/>
      <c r="F557" s="118"/>
      <c r="G557" s="118"/>
      <c r="H557" s="118"/>
      <c r="I557" s="118"/>
      <c r="J557" s="118"/>
    </row>
    <row r="558" spans="1:10" s="150" customFormat="1" ht="15.75" customHeight="1" x14ac:dyDescent="0.2">
      <c r="A558" s="118"/>
      <c r="B558" s="118"/>
      <c r="C558" s="118"/>
      <c r="E558" s="118"/>
      <c r="F558" s="118"/>
      <c r="G558" s="118"/>
      <c r="H558" s="118"/>
      <c r="I558" s="118"/>
      <c r="J558" s="118"/>
    </row>
    <row r="559" spans="1:10" s="150" customFormat="1" ht="15.75" customHeight="1" x14ac:dyDescent="0.2">
      <c r="A559" s="118"/>
      <c r="B559" s="118"/>
      <c r="C559" s="118"/>
      <c r="E559" s="118"/>
      <c r="F559" s="118"/>
      <c r="G559" s="118"/>
      <c r="H559" s="118"/>
      <c r="I559" s="118"/>
      <c r="J559" s="118"/>
    </row>
    <row r="560" spans="1:10" s="150" customFormat="1" ht="15.75" customHeight="1" x14ac:dyDescent="0.2">
      <c r="A560" s="118"/>
      <c r="B560" s="118"/>
      <c r="C560" s="118"/>
      <c r="E560" s="118"/>
      <c r="F560" s="118"/>
      <c r="G560" s="118"/>
      <c r="H560" s="118"/>
      <c r="I560" s="118"/>
      <c r="J560" s="118"/>
    </row>
    <row r="561" spans="1:10" s="150" customFormat="1" ht="15.75" customHeight="1" x14ac:dyDescent="0.2">
      <c r="A561" s="118"/>
      <c r="B561" s="118"/>
      <c r="C561" s="118"/>
      <c r="E561" s="118"/>
      <c r="F561" s="118"/>
      <c r="G561" s="118"/>
      <c r="H561" s="118"/>
      <c r="I561" s="118"/>
      <c r="J561" s="118"/>
    </row>
    <row r="562" spans="1:10" s="150" customFormat="1" ht="15.75" customHeight="1" x14ac:dyDescent="0.2">
      <c r="A562" s="118"/>
      <c r="B562" s="118"/>
      <c r="C562" s="118"/>
      <c r="E562" s="118"/>
      <c r="F562" s="118"/>
      <c r="G562" s="118"/>
      <c r="H562" s="118"/>
      <c r="I562" s="118"/>
      <c r="J562" s="118"/>
    </row>
    <row r="563" spans="1:10" s="150" customFormat="1" ht="15.75" customHeight="1" x14ac:dyDescent="0.2">
      <c r="A563" s="118"/>
      <c r="B563" s="118"/>
      <c r="C563" s="118"/>
      <c r="E563" s="118"/>
      <c r="F563" s="118"/>
      <c r="G563" s="118"/>
      <c r="H563" s="118"/>
      <c r="I563" s="118"/>
      <c r="J563" s="118"/>
    </row>
    <row r="564" spans="1:10" s="150" customFormat="1" ht="15.75" customHeight="1" x14ac:dyDescent="0.2">
      <c r="A564" s="118"/>
      <c r="B564" s="118"/>
      <c r="C564" s="118"/>
      <c r="E564" s="118"/>
      <c r="F564" s="118"/>
      <c r="G564" s="118"/>
      <c r="H564" s="118"/>
      <c r="I564" s="118"/>
      <c r="J564" s="118"/>
    </row>
    <row r="565" spans="1:10" s="150" customFormat="1" ht="15.75" customHeight="1" x14ac:dyDescent="0.2">
      <c r="A565" s="118"/>
      <c r="B565" s="118"/>
      <c r="C565" s="118"/>
      <c r="E565" s="118"/>
      <c r="F565" s="118"/>
      <c r="G565" s="118"/>
      <c r="H565" s="118"/>
      <c r="I565" s="118"/>
      <c r="J565" s="118"/>
    </row>
    <row r="566" spans="1:10" s="150" customFormat="1" ht="15.75" customHeight="1" x14ac:dyDescent="0.2">
      <c r="A566" s="118"/>
      <c r="B566" s="118"/>
      <c r="C566" s="118"/>
      <c r="E566" s="118"/>
      <c r="F566" s="118"/>
      <c r="G566" s="118"/>
      <c r="H566" s="118"/>
      <c r="I566" s="118"/>
      <c r="J566" s="118"/>
    </row>
    <row r="567" spans="1:10" s="150" customFormat="1" ht="15.75" customHeight="1" x14ac:dyDescent="0.2">
      <c r="A567" s="118"/>
      <c r="B567" s="118"/>
      <c r="C567" s="118"/>
      <c r="E567" s="118"/>
      <c r="F567" s="118"/>
      <c r="G567" s="118"/>
      <c r="H567" s="118"/>
      <c r="I567" s="118"/>
      <c r="J567" s="118"/>
    </row>
    <row r="568" spans="1:10" s="150" customFormat="1" ht="15.75" customHeight="1" x14ac:dyDescent="0.2">
      <c r="A568" s="118"/>
      <c r="B568" s="118"/>
      <c r="C568" s="118"/>
      <c r="E568" s="118"/>
      <c r="F568" s="118"/>
      <c r="G568" s="118"/>
      <c r="H568" s="118"/>
      <c r="I568" s="118"/>
      <c r="J568" s="118"/>
    </row>
    <row r="569" spans="1:10" s="150" customFormat="1" ht="15.75" customHeight="1" x14ac:dyDescent="0.2">
      <c r="A569" s="118"/>
      <c r="B569" s="118"/>
      <c r="C569" s="118"/>
      <c r="E569" s="118"/>
      <c r="F569" s="118"/>
      <c r="G569" s="118"/>
      <c r="H569" s="118"/>
      <c r="I569" s="118"/>
      <c r="J569" s="118"/>
    </row>
    <row r="570" spans="1:10" s="150" customFormat="1" ht="15.75" customHeight="1" x14ac:dyDescent="0.2">
      <c r="A570" s="118"/>
      <c r="B570" s="118"/>
      <c r="C570" s="118"/>
      <c r="E570" s="118"/>
      <c r="F570" s="118"/>
      <c r="G570" s="118"/>
      <c r="H570" s="118"/>
      <c r="I570" s="118"/>
      <c r="J570" s="118"/>
    </row>
    <row r="571" spans="1:10" s="150" customFormat="1" ht="15.75" customHeight="1" x14ac:dyDescent="0.2">
      <c r="A571" s="118"/>
      <c r="B571" s="118"/>
      <c r="C571" s="118"/>
      <c r="E571" s="118"/>
      <c r="F571" s="118"/>
      <c r="G571" s="118"/>
      <c r="H571" s="118"/>
      <c r="I571" s="118"/>
      <c r="J571" s="118"/>
    </row>
    <row r="572" spans="1:10" s="150" customFormat="1" ht="15.75" customHeight="1" x14ac:dyDescent="0.2">
      <c r="A572" s="118"/>
      <c r="B572" s="118"/>
      <c r="C572" s="118"/>
      <c r="E572" s="118"/>
      <c r="F572" s="118"/>
      <c r="G572" s="118"/>
      <c r="H572" s="118"/>
      <c r="I572" s="118"/>
      <c r="J572" s="118"/>
    </row>
    <row r="573" spans="1:10" s="150" customFormat="1" ht="15.75" customHeight="1" x14ac:dyDescent="0.2">
      <c r="A573" s="118"/>
      <c r="B573" s="118"/>
      <c r="C573" s="118"/>
      <c r="E573" s="118"/>
      <c r="F573" s="118"/>
      <c r="G573" s="118"/>
      <c r="H573" s="118"/>
      <c r="I573" s="118"/>
      <c r="J573" s="118"/>
    </row>
    <row r="574" spans="1:10" s="150" customFormat="1" ht="15.75" customHeight="1" x14ac:dyDescent="0.2">
      <c r="A574" s="118"/>
      <c r="B574" s="118"/>
      <c r="C574" s="118"/>
      <c r="E574" s="118"/>
      <c r="F574" s="118"/>
      <c r="G574" s="118"/>
      <c r="H574" s="118"/>
      <c r="I574" s="118"/>
      <c r="J574" s="118"/>
    </row>
    <row r="575" spans="1:10" s="150" customFormat="1" ht="15.75" customHeight="1" x14ac:dyDescent="0.2">
      <c r="A575" s="118"/>
      <c r="B575" s="118"/>
      <c r="C575" s="118"/>
      <c r="E575" s="118"/>
      <c r="F575" s="118"/>
      <c r="G575" s="118"/>
      <c r="H575" s="118"/>
      <c r="I575" s="118"/>
      <c r="J575" s="118"/>
    </row>
    <row r="576" spans="1:10" s="150" customFormat="1" ht="15.75" customHeight="1" x14ac:dyDescent="0.2">
      <c r="A576" s="118"/>
      <c r="B576" s="118"/>
      <c r="C576" s="118"/>
      <c r="E576" s="118"/>
      <c r="F576" s="118"/>
      <c r="G576" s="118"/>
      <c r="H576" s="118"/>
      <c r="I576" s="118"/>
      <c r="J576" s="118"/>
    </row>
    <row r="577" spans="1:10" s="150" customFormat="1" ht="15.75" customHeight="1" x14ac:dyDescent="0.2">
      <c r="A577" s="118"/>
      <c r="B577" s="118"/>
      <c r="C577" s="118"/>
      <c r="E577" s="118"/>
      <c r="F577" s="118"/>
      <c r="G577" s="118"/>
      <c r="H577" s="118"/>
      <c r="I577" s="118"/>
      <c r="J577" s="118"/>
    </row>
    <row r="578" spans="1:10" s="150" customFormat="1" ht="15.75" customHeight="1" x14ac:dyDescent="0.2">
      <c r="A578" s="118"/>
      <c r="B578" s="118"/>
      <c r="C578" s="118"/>
      <c r="E578" s="118"/>
      <c r="F578" s="118"/>
      <c r="G578" s="118"/>
      <c r="H578" s="118"/>
      <c r="I578" s="118"/>
      <c r="J578" s="118"/>
    </row>
    <row r="579" spans="1:10" s="150" customFormat="1" ht="15.75" customHeight="1" x14ac:dyDescent="0.2">
      <c r="A579" s="118"/>
      <c r="B579" s="118"/>
      <c r="C579" s="118"/>
      <c r="E579" s="118"/>
      <c r="F579" s="118"/>
      <c r="G579" s="118"/>
      <c r="H579" s="118"/>
      <c r="I579" s="118"/>
      <c r="J579" s="118"/>
    </row>
    <row r="580" spans="1:10" s="150" customFormat="1" ht="15.75" customHeight="1" x14ac:dyDescent="0.2">
      <c r="A580" s="118"/>
      <c r="B580" s="118"/>
      <c r="C580" s="118"/>
      <c r="E580" s="118"/>
      <c r="F580" s="118"/>
      <c r="G580" s="118"/>
      <c r="H580" s="118"/>
      <c r="I580" s="118"/>
      <c r="J580" s="118"/>
    </row>
    <row r="581" spans="1:10" s="150" customFormat="1" ht="15.75" customHeight="1" x14ac:dyDescent="0.2">
      <c r="A581" s="118"/>
      <c r="B581" s="118"/>
      <c r="C581" s="118"/>
      <c r="E581" s="118"/>
      <c r="F581" s="118"/>
      <c r="G581" s="118"/>
      <c r="H581" s="118"/>
      <c r="I581" s="118"/>
      <c r="J581" s="118"/>
    </row>
    <row r="582" spans="1:10" s="150" customFormat="1" ht="15.75" customHeight="1" x14ac:dyDescent="0.2">
      <c r="A582" s="118"/>
      <c r="B582" s="118"/>
      <c r="C582" s="118"/>
      <c r="E582" s="118"/>
      <c r="F582" s="118"/>
      <c r="G582" s="118"/>
      <c r="H582" s="118"/>
      <c r="I582" s="118"/>
      <c r="J582" s="118"/>
    </row>
    <row r="583" spans="1:10" s="150" customFormat="1" ht="15.75" customHeight="1" x14ac:dyDescent="0.2">
      <c r="A583" s="118"/>
      <c r="B583" s="118"/>
      <c r="C583" s="118"/>
      <c r="E583" s="118"/>
      <c r="F583" s="118"/>
      <c r="G583" s="118"/>
      <c r="H583" s="118"/>
      <c r="I583" s="118"/>
      <c r="J583" s="118"/>
    </row>
    <row r="584" spans="1:10" s="150" customFormat="1" ht="15.75" customHeight="1" x14ac:dyDescent="0.2">
      <c r="A584" s="118"/>
      <c r="B584" s="118"/>
      <c r="C584" s="118"/>
      <c r="E584" s="118"/>
      <c r="F584" s="118"/>
      <c r="G584" s="118"/>
      <c r="H584" s="118"/>
      <c r="I584" s="118"/>
      <c r="J584" s="118"/>
    </row>
    <row r="585" spans="1:10" s="150" customFormat="1" ht="15.75" customHeight="1" x14ac:dyDescent="0.2">
      <c r="A585" s="118"/>
      <c r="B585" s="118"/>
      <c r="C585" s="118"/>
      <c r="E585" s="118"/>
      <c r="F585" s="118"/>
      <c r="G585" s="118"/>
      <c r="H585" s="118"/>
      <c r="I585" s="118"/>
      <c r="J585" s="118"/>
    </row>
    <row r="586" spans="1:10" s="150" customFormat="1" ht="15.75" customHeight="1" x14ac:dyDescent="0.2">
      <c r="A586" s="118"/>
      <c r="B586" s="118"/>
      <c r="C586" s="118"/>
      <c r="E586" s="118"/>
      <c r="F586" s="118"/>
      <c r="G586" s="118"/>
      <c r="H586" s="118"/>
      <c r="I586" s="118"/>
      <c r="J586" s="118"/>
    </row>
    <row r="587" spans="1:10" s="150" customFormat="1" ht="15.75" customHeight="1" x14ac:dyDescent="0.2">
      <c r="A587" s="118"/>
      <c r="B587" s="118"/>
      <c r="C587" s="118"/>
      <c r="E587" s="118"/>
      <c r="F587" s="118"/>
      <c r="G587" s="118"/>
      <c r="H587" s="118"/>
      <c r="I587" s="118"/>
      <c r="J587" s="118"/>
    </row>
    <row r="588" spans="1:10" s="150" customFormat="1" ht="15.75" customHeight="1" x14ac:dyDescent="0.2">
      <c r="A588" s="118"/>
      <c r="B588" s="118"/>
      <c r="C588" s="118"/>
      <c r="E588" s="118"/>
      <c r="F588" s="118"/>
      <c r="G588" s="118"/>
      <c r="H588" s="118"/>
      <c r="I588" s="118"/>
      <c r="J588" s="118"/>
    </row>
    <row r="589" spans="1:10" s="150" customFormat="1" ht="15.75" customHeight="1" x14ac:dyDescent="0.2">
      <c r="A589" s="118"/>
      <c r="B589" s="118"/>
      <c r="C589" s="118"/>
      <c r="E589" s="118"/>
      <c r="F589" s="118"/>
      <c r="G589" s="118"/>
      <c r="H589" s="118"/>
      <c r="I589" s="118"/>
      <c r="J589" s="118"/>
    </row>
    <row r="590" spans="1:10" s="150" customFormat="1" ht="15.75" customHeight="1" x14ac:dyDescent="0.2">
      <c r="A590" s="118"/>
      <c r="B590" s="118"/>
      <c r="C590" s="118"/>
      <c r="E590" s="118"/>
      <c r="F590" s="118"/>
      <c r="G590" s="118"/>
      <c r="H590" s="118"/>
      <c r="I590" s="118"/>
      <c r="J590" s="118"/>
    </row>
    <row r="591" spans="1:10" s="150" customFormat="1" ht="15.75" customHeight="1" x14ac:dyDescent="0.2">
      <c r="A591" s="118"/>
      <c r="B591" s="118"/>
      <c r="C591" s="118"/>
      <c r="E591" s="118"/>
      <c r="F591" s="118"/>
      <c r="G591" s="118"/>
      <c r="H591" s="118"/>
      <c r="I591" s="118"/>
      <c r="J591" s="118"/>
    </row>
    <row r="592" spans="1:10" s="150" customFormat="1" ht="15.75" customHeight="1" x14ac:dyDescent="0.2">
      <c r="A592" s="118"/>
      <c r="B592" s="118"/>
      <c r="C592" s="118"/>
      <c r="E592" s="118"/>
      <c r="F592" s="118"/>
      <c r="G592" s="118"/>
      <c r="H592" s="118"/>
      <c r="I592" s="118"/>
      <c r="J592" s="118"/>
    </row>
    <row r="593" spans="1:10" s="150" customFormat="1" ht="15.75" customHeight="1" x14ac:dyDescent="0.2">
      <c r="A593" s="118"/>
      <c r="B593" s="118"/>
      <c r="C593" s="118"/>
      <c r="E593" s="118"/>
      <c r="F593" s="118"/>
      <c r="G593" s="118"/>
      <c r="H593" s="118"/>
      <c r="I593" s="118"/>
      <c r="J593" s="118"/>
    </row>
    <row r="594" spans="1:10" s="150" customFormat="1" ht="15.75" customHeight="1" x14ac:dyDescent="0.2">
      <c r="A594" s="118"/>
      <c r="B594" s="118"/>
      <c r="C594" s="118"/>
      <c r="E594" s="118"/>
      <c r="F594" s="118"/>
      <c r="G594" s="118"/>
      <c r="H594" s="118"/>
      <c r="I594" s="118"/>
      <c r="J594" s="118"/>
    </row>
    <row r="595" spans="1:10" s="150" customFormat="1" ht="15.75" customHeight="1" x14ac:dyDescent="0.2">
      <c r="A595" s="118"/>
      <c r="B595" s="118"/>
      <c r="C595" s="118"/>
      <c r="E595" s="118"/>
      <c r="F595" s="118"/>
      <c r="G595" s="118"/>
      <c r="H595" s="118"/>
      <c r="I595" s="118"/>
      <c r="J595" s="118"/>
    </row>
    <row r="596" spans="1:10" s="150" customFormat="1" ht="15.75" customHeight="1" x14ac:dyDescent="0.2">
      <c r="A596" s="118"/>
      <c r="B596" s="118"/>
      <c r="C596" s="118"/>
      <c r="E596" s="118"/>
      <c r="F596" s="118"/>
      <c r="G596" s="118"/>
      <c r="H596" s="118"/>
      <c r="I596" s="118"/>
      <c r="J596" s="118"/>
    </row>
    <row r="597" spans="1:10" s="150" customFormat="1" ht="15.75" customHeight="1" x14ac:dyDescent="0.2">
      <c r="A597" s="118"/>
      <c r="B597" s="118"/>
      <c r="C597" s="118"/>
      <c r="E597" s="118"/>
      <c r="F597" s="118"/>
      <c r="G597" s="118"/>
      <c r="H597" s="118"/>
      <c r="I597" s="118"/>
      <c r="J597" s="118"/>
    </row>
    <row r="598" spans="1:10" s="150" customFormat="1" ht="15.75" customHeight="1" x14ac:dyDescent="0.2">
      <c r="A598" s="118"/>
      <c r="B598" s="118"/>
      <c r="C598" s="118"/>
      <c r="E598" s="118"/>
      <c r="F598" s="118"/>
      <c r="G598" s="118"/>
      <c r="H598" s="118"/>
      <c r="I598" s="118"/>
      <c r="J598" s="118"/>
    </row>
    <row r="599" spans="1:10" s="150" customFormat="1" ht="15.75" customHeight="1" x14ac:dyDescent="0.2">
      <c r="A599" s="118"/>
      <c r="B599" s="118"/>
      <c r="C599" s="118"/>
      <c r="E599" s="118"/>
      <c r="F599" s="118"/>
      <c r="G599" s="118"/>
      <c r="H599" s="118"/>
      <c r="I599" s="118"/>
      <c r="J599" s="118"/>
    </row>
    <row r="600" spans="1:10" s="150" customFormat="1" ht="15.75" customHeight="1" x14ac:dyDescent="0.2">
      <c r="A600" s="118"/>
      <c r="B600" s="118"/>
      <c r="C600" s="118"/>
      <c r="E600" s="118"/>
      <c r="F600" s="118"/>
      <c r="G600" s="118"/>
      <c r="H600" s="118"/>
      <c r="I600" s="118"/>
      <c r="J600" s="118"/>
    </row>
    <row r="601" spans="1:10" s="150" customFormat="1" ht="15.75" customHeight="1" x14ac:dyDescent="0.2">
      <c r="A601" s="118"/>
      <c r="B601" s="118"/>
      <c r="C601" s="118"/>
      <c r="E601" s="118"/>
      <c r="F601" s="118"/>
      <c r="G601" s="118"/>
      <c r="H601" s="118"/>
      <c r="I601" s="118"/>
      <c r="J601" s="118"/>
    </row>
    <row r="602" spans="1:10" s="150" customFormat="1" ht="15.75" customHeight="1" x14ac:dyDescent="0.2">
      <c r="A602" s="118"/>
      <c r="B602" s="118"/>
      <c r="C602" s="118"/>
      <c r="E602" s="118"/>
      <c r="F602" s="118"/>
      <c r="G602" s="118"/>
      <c r="H602" s="118"/>
      <c r="I602" s="118"/>
      <c r="J602" s="118"/>
    </row>
    <row r="603" spans="1:10" s="150" customFormat="1" ht="15.75" customHeight="1" x14ac:dyDescent="0.2">
      <c r="A603" s="118"/>
      <c r="B603" s="118"/>
      <c r="C603" s="118"/>
      <c r="E603" s="118"/>
      <c r="F603" s="118"/>
      <c r="G603" s="118"/>
      <c r="H603" s="118"/>
      <c r="I603" s="118"/>
      <c r="J603" s="118"/>
    </row>
    <row r="604" spans="1:10" s="150" customFormat="1" ht="15.75" customHeight="1" x14ac:dyDescent="0.2">
      <c r="A604" s="118"/>
      <c r="B604" s="118"/>
      <c r="C604" s="118"/>
      <c r="E604" s="118"/>
      <c r="F604" s="118"/>
      <c r="G604" s="118"/>
      <c r="H604" s="118"/>
      <c r="I604" s="118"/>
      <c r="J604" s="118"/>
    </row>
    <row r="605" spans="1:10" s="150" customFormat="1" ht="15.75" customHeight="1" x14ac:dyDescent="0.2">
      <c r="A605" s="118"/>
      <c r="B605" s="118"/>
      <c r="C605" s="118"/>
      <c r="E605" s="118"/>
      <c r="F605" s="118"/>
      <c r="G605" s="118"/>
      <c r="H605" s="118"/>
      <c r="I605" s="118"/>
      <c r="J605" s="118"/>
    </row>
    <row r="606" spans="1:10" s="150" customFormat="1" ht="15.75" customHeight="1" x14ac:dyDescent="0.2">
      <c r="A606" s="118"/>
      <c r="B606" s="118"/>
      <c r="C606" s="118"/>
      <c r="E606" s="118"/>
      <c r="F606" s="118"/>
      <c r="G606" s="118"/>
      <c r="H606" s="118"/>
      <c r="I606" s="118"/>
      <c r="J606" s="118"/>
    </row>
    <row r="607" spans="1:10" s="150" customFormat="1" ht="15.75" customHeight="1" x14ac:dyDescent="0.2">
      <c r="A607" s="118"/>
      <c r="B607" s="118"/>
      <c r="C607" s="118"/>
      <c r="E607" s="118"/>
      <c r="F607" s="118"/>
      <c r="G607" s="118"/>
      <c r="H607" s="118"/>
      <c r="I607" s="118"/>
      <c r="J607" s="118"/>
    </row>
    <row r="608" spans="1:10" s="150" customFormat="1" ht="15.75" customHeight="1" x14ac:dyDescent="0.2">
      <c r="A608" s="118"/>
      <c r="B608" s="118"/>
      <c r="C608" s="118"/>
      <c r="E608" s="118"/>
      <c r="F608" s="118"/>
      <c r="G608" s="118"/>
      <c r="H608" s="118"/>
      <c r="I608" s="118"/>
      <c r="J608" s="118"/>
    </row>
    <row r="609" spans="1:10" s="150" customFormat="1" ht="15.75" customHeight="1" x14ac:dyDescent="0.2">
      <c r="A609" s="118"/>
      <c r="B609" s="118"/>
      <c r="C609" s="118"/>
      <c r="E609" s="118"/>
      <c r="F609" s="118"/>
      <c r="G609" s="118"/>
      <c r="H609" s="118"/>
      <c r="I609" s="118"/>
      <c r="J609" s="118"/>
    </row>
    <row r="610" spans="1:10" s="150" customFormat="1" ht="15.75" customHeight="1" x14ac:dyDescent="0.2">
      <c r="A610" s="118"/>
      <c r="B610" s="118"/>
      <c r="C610" s="118"/>
      <c r="E610" s="118"/>
      <c r="F610" s="118"/>
      <c r="G610" s="118"/>
      <c r="H610" s="118"/>
      <c r="I610" s="118"/>
      <c r="J610" s="118"/>
    </row>
    <row r="611" spans="1:10" s="150" customFormat="1" ht="15.75" customHeight="1" x14ac:dyDescent="0.2">
      <c r="A611" s="118"/>
      <c r="B611" s="118"/>
      <c r="C611" s="118"/>
      <c r="E611" s="118"/>
      <c r="F611" s="118"/>
      <c r="G611" s="118"/>
      <c r="H611" s="118"/>
      <c r="I611" s="118"/>
      <c r="J611" s="118"/>
    </row>
    <row r="612" spans="1:10" s="150" customFormat="1" ht="15.75" customHeight="1" x14ac:dyDescent="0.2">
      <c r="A612" s="118"/>
      <c r="B612" s="118"/>
      <c r="C612" s="118"/>
      <c r="E612" s="118"/>
      <c r="F612" s="118"/>
      <c r="G612" s="118"/>
      <c r="H612" s="118"/>
      <c r="I612" s="118"/>
      <c r="J612" s="118"/>
    </row>
    <row r="613" spans="1:10" s="150" customFormat="1" ht="15.75" customHeight="1" x14ac:dyDescent="0.2">
      <c r="A613" s="118"/>
      <c r="B613" s="118"/>
      <c r="C613" s="118"/>
      <c r="E613" s="118"/>
      <c r="F613" s="118"/>
      <c r="G613" s="118"/>
      <c r="H613" s="118"/>
      <c r="I613" s="118"/>
      <c r="J613" s="118"/>
    </row>
    <row r="614" spans="1:10" s="150" customFormat="1" ht="15.75" customHeight="1" x14ac:dyDescent="0.2">
      <c r="A614" s="118"/>
      <c r="B614" s="118"/>
      <c r="C614" s="118"/>
      <c r="E614" s="118"/>
      <c r="F614" s="118"/>
      <c r="G614" s="118"/>
      <c r="H614" s="118"/>
      <c r="I614" s="118"/>
      <c r="J614" s="118"/>
    </row>
    <row r="615" spans="1:10" s="150" customFormat="1" ht="15.75" customHeight="1" x14ac:dyDescent="0.2">
      <c r="A615" s="118"/>
      <c r="B615" s="118"/>
      <c r="C615" s="118"/>
      <c r="E615" s="118"/>
      <c r="F615" s="118"/>
      <c r="G615" s="118"/>
      <c r="H615" s="118"/>
      <c r="I615" s="118"/>
      <c r="J615" s="118"/>
    </row>
    <row r="616" spans="1:10" s="150" customFormat="1" ht="15.75" customHeight="1" x14ac:dyDescent="0.2">
      <c r="A616" s="118"/>
      <c r="B616" s="118"/>
      <c r="C616" s="118"/>
      <c r="E616" s="118"/>
      <c r="F616" s="118"/>
      <c r="G616" s="118"/>
      <c r="H616" s="118"/>
      <c r="I616" s="118"/>
      <c r="J616" s="118"/>
    </row>
    <row r="617" spans="1:10" s="150" customFormat="1" ht="15.75" customHeight="1" x14ac:dyDescent="0.2">
      <c r="A617" s="118"/>
      <c r="B617" s="118"/>
      <c r="C617" s="118"/>
      <c r="E617" s="118"/>
      <c r="F617" s="118"/>
      <c r="G617" s="118"/>
      <c r="H617" s="118"/>
      <c r="I617" s="118"/>
      <c r="J617" s="118"/>
    </row>
    <row r="618" spans="1:10" s="150" customFormat="1" ht="15.75" customHeight="1" x14ac:dyDescent="0.2">
      <c r="A618" s="118"/>
      <c r="B618" s="118"/>
      <c r="C618" s="118"/>
      <c r="E618" s="118"/>
      <c r="F618" s="118"/>
      <c r="G618" s="118"/>
      <c r="H618" s="118"/>
      <c r="I618" s="118"/>
      <c r="J618" s="118"/>
    </row>
    <row r="619" spans="1:10" s="150" customFormat="1" ht="15.75" customHeight="1" x14ac:dyDescent="0.2">
      <c r="A619" s="118"/>
      <c r="B619" s="118"/>
      <c r="C619" s="118"/>
      <c r="E619" s="118"/>
      <c r="F619" s="118"/>
      <c r="G619" s="118"/>
      <c r="H619" s="118"/>
      <c r="I619" s="118"/>
      <c r="J619" s="118"/>
    </row>
    <row r="620" spans="1:10" s="150" customFormat="1" ht="15.75" customHeight="1" x14ac:dyDescent="0.2">
      <c r="A620" s="118"/>
      <c r="B620" s="118"/>
      <c r="C620" s="118"/>
      <c r="E620" s="118"/>
      <c r="F620" s="118"/>
      <c r="G620" s="118"/>
      <c r="H620" s="118"/>
      <c r="I620" s="118"/>
      <c r="J620" s="118"/>
    </row>
    <row r="621" spans="1:10" s="150" customFormat="1" ht="15.75" customHeight="1" x14ac:dyDescent="0.2">
      <c r="A621" s="118"/>
      <c r="B621" s="118"/>
      <c r="C621" s="118"/>
      <c r="E621" s="118"/>
      <c r="F621" s="118"/>
      <c r="G621" s="118"/>
      <c r="H621" s="118"/>
      <c r="I621" s="118"/>
      <c r="J621" s="118"/>
    </row>
    <row r="622" spans="1:10" s="150" customFormat="1" ht="15.75" customHeight="1" x14ac:dyDescent="0.2">
      <c r="A622" s="118"/>
      <c r="B622" s="118"/>
      <c r="C622" s="118"/>
      <c r="E622" s="118"/>
      <c r="F622" s="118"/>
      <c r="G622" s="118"/>
      <c r="H622" s="118"/>
      <c r="I622" s="118"/>
      <c r="J622" s="118"/>
    </row>
    <row r="623" spans="1:10" s="150" customFormat="1" ht="15.75" customHeight="1" x14ac:dyDescent="0.2">
      <c r="A623" s="118"/>
      <c r="B623" s="118"/>
      <c r="C623" s="118"/>
      <c r="E623" s="118"/>
      <c r="F623" s="118"/>
      <c r="G623" s="118"/>
      <c r="H623" s="118"/>
      <c r="I623" s="118"/>
      <c r="J623" s="118"/>
    </row>
    <row r="624" spans="1:10" s="150" customFormat="1" ht="15.75" customHeight="1" x14ac:dyDescent="0.2">
      <c r="A624" s="118"/>
      <c r="B624" s="118"/>
      <c r="C624" s="118"/>
      <c r="E624" s="118"/>
      <c r="F624" s="118"/>
      <c r="G624" s="118"/>
      <c r="H624" s="118"/>
      <c r="I624" s="118"/>
      <c r="J624" s="118"/>
    </row>
    <row r="625" spans="1:10" s="150" customFormat="1" ht="15.75" customHeight="1" x14ac:dyDescent="0.2">
      <c r="A625" s="118"/>
      <c r="B625" s="118"/>
      <c r="C625" s="118"/>
      <c r="E625" s="118"/>
      <c r="F625" s="118"/>
      <c r="G625" s="118"/>
      <c r="H625" s="118"/>
      <c r="I625" s="118"/>
      <c r="J625" s="118"/>
    </row>
    <row r="626" spans="1:10" s="150" customFormat="1" ht="15.75" customHeight="1" x14ac:dyDescent="0.2">
      <c r="A626" s="118"/>
      <c r="B626" s="118"/>
      <c r="C626" s="118"/>
      <c r="E626" s="118"/>
      <c r="F626" s="118"/>
      <c r="G626" s="118"/>
      <c r="H626" s="118"/>
      <c r="I626" s="118"/>
      <c r="J626" s="118"/>
    </row>
    <row r="627" spans="1:10" s="150" customFormat="1" ht="15.75" customHeight="1" x14ac:dyDescent="0.2">
      <c r="A627" s="118"/>
      <c r="B627" s="118"/>
      <c r="C627" s="118"/>
      <c r="E627" s="118"/>
      <c r="F627" s="118"/>
      <c r="G627" s="118"/>
      <c r="H627" s="118"/>
      <c r="I627" s="118"/>
      <c r="J627" s="118"/>
    </row>
    <row r="628" spans="1:10" s="150" customFormat="1" ht="15.75" customHeight="1" x14ac:dyDescent="0.2">
      <c r="A628" s="118"/>
      <c r="B628" s="118"/>
      <c r="C628" s="118"/>
      <c r="E628" s="118"/>
      <c r="F628" s="118"/>
      <c r="G628" s="118"/>
      <c r="H628" s="118"/>
      <c r="I628" s="118"/>
      <c r="J628" s="118"/>
    </row>
    <row r="629" spans="1:10" s="150" customFormat="1" ht="15.75" customHeight="1" x14ac:dyDescent="0.2">
      <c r="A629" s="118"/>
      <c r="B629" s="118"/>
      <c r="C629" s="118"/>
      <c r="E629" s="118"/>
      <c r="F629" s="118"/>
      <c r="G629" s="118"/>
      <c r="H629" s="118"/>
      <c r="I629" s="118"/>
      <c r="J629" s="118"/>
    </row>
    <row r="630" spans="1:10" s="150" customFormat="1" ht="15.75" customHeight="1" x14ac:dyDescent="0.2">
      <c r="A630" s="118"/>
      <c r="B630" s="118"/>
      <c r="C630" s="118"/>
      <c r="E630" s="118"/>
      <c r="F630" s="118"/>
      <c r="G630" s="118"/>
      <c r="H630" s="118"/>
      <c r="I630" s="118"/>
      <c r="J630" s="118"/>
    </row>
    <row r="631" spans="1:10" s="150" customFormat="1" ht="15.75" customHeight="1" x14ac:dyDescent="0.2">
      <c r="A631" s="118"/>
      <c r="B631" s="118"/>
      <c r="C631" s="118"/>
      <c r="E631" s="118"/>
      <c r="F631" s="118"/>
      <c r="G631" s="118"/>
      <c r="H631" s="118"/>
      <c r="I631" s="118"/>
      <c r="J631" s="118"/>
    </row>
    <row r="632" spans="1:10" s="150" customFormat="1" ht="15.75" customHeight="1" x14ac:dyDescent="0.2">
      <c r="A632" s="118"/>
      <c r="B632" s="118"/>
      <c r="C632" s="118"/>
      <c r="E632" s="118"/>
      <c r="F632" s="118"/>
      <c r="G632" s="118"/>
      <c r="H632" s="118"/>
      <c r="I632" s="118"/>
      <c r="J632" s="118"/>
    </row>
    <row r="633" spans="1:10" s="150" customFormat="1" ht="15.75" customHeight="1" x14ac:dyDescent="0.2">
      <c r="A633" s="118"/>
      <c r="B633" s="118"/>
      <c r="C633" s="118"/>
      <c r="E633" s="118"/>
      <c r="F633" s="118"/>
      <c r="G633" s="118"/>
      <c r="H633" s="118"/>
      <c r="I633" s="118"/>
      <c r="J633" s="118"/>
    </row>
    <row r="634" spans="1:10" s="150" customFormat="1" ht="15.75" customHeight="1" x14ac:dyDescent="0.2">
      <c r="A634" s="118"/>
      <c r="B634" s="118"/>
      <c r="C634" s="118"/>
      <c r="E634" s="118"/>
      <c r="F634" s="118"/>
      <c r="G634" s="118"/>
      <c r="H634" s="118"/>
      <c r="I634" s="118"/>
      <c r="J634" s="118"/>
    </row>
    <row r="635" spans="1:10" s="150" customFormat="1" ht="15.75" customHeight="1" x14ac:dyDescent="0.2">
      <c r="A635" s="118"/>
      <c r="B635" s="118"/>
      <c r="C635" s="118"/>
      <c r="E635" s="118"/>
      <c r="F635" s="118"/>
      <c r="G635" s="118"/>
      <c r="H635" s="118"/>
      <c r="I635" s="118"/>
      <c r="J635" s="118"/>
    </row>
    <row r="636" spans="1:10" s="150" customFormat="1" ht="15.75" customHeight="1" x14ac:dyDescent="0.2">
      <c r="A636" s="118"/>
      <c r="B636" s="118"/>
      <c r="C636" s="118"/>
      <c r="E636" s="118"/>
      <c r="F636" s="118"/>
      <c r="G636" s="118"/>
      <c r="H636" s="118"/>
      <c r="I636" s="118"/>
      <c r="J636" s="118"/>
    </row>
    <row r="637" spans="1:10" s="150" customFormat="1" ht="15.75" customHeight="1" x14ac:dyDescent="0.2">
      <c r="A637" s="118"/>
      <c r="B637" s="118"/>
      <c r="C637" s="118"/>
      <c r="E637" s="118"/>
      <c r="F637" s="118"/>
      <c r="G637" s="118"/>
      <c r="H637" s="118"/>
      <c r="I637" s="118"/>
      <c r="J637" s="118"/>
    </row>
    <row r="638" spans="1:10" s="150" customFormat="1" ht="15.75" customHeight="1" x14ac:dyDescent="0.2">
      <c r="A638" s="118"/>
      <c r="B638" s="118"/>
      <c r="C638" s="118"/>
      <c r="E638" s="118"/>
      <c r="F638" s="118"/>
      <c r="G638" s="118"/>
      <c r="H638" s="118"/>
      <c r="I638" s="118"/>
      <c r="J638" s="118"/>
    </row>
    <row r="639" spans="1:10" s="150" customFormat="1" ht="15.75" customHeight="1" x14ac:dyDescent="0.2">
      <c r="A639" s="118"/>
      <c r="B639" s="118"/>
      <c r="C639" s="118"/>
      <c r="E639" s="118"/>
      <c r="F639" s="118"/>
      <c r="G639" s="118"/>
      <c r="H639" s="118"/>
      <c r="I639" s="118"/>
      <c r="J639" s="118"/>
    </row>
    <row r="640" spans="1:10" s="150" customFormat="1" ht="15.75" customHeight="1" x14ac:dyDescent="0.2">
      <c r="A640" s="118"/>
      <c r="B640" s="118"/>
      <c r="C640" s="118"/>
      <c r="E640" s="118"/>
      <c r="F640" s="118"/>
      <c r="G640" s="118"/>
      <c r="H640" s="118"/>
      <c r="I640" s="118"/>
      <c r="J640" s="118"/>
    </row>
    <row r="641" spans="1:10" s="150" customFormat="1" ht="15.75" customHeight="1" x14ac:dyDescent="0.2">
      <c r="A641" s="118"/>
      <c r="B641" s="118"/>
      <c r="C641" s="118"/>
      <c r="E641" s="118"/>
      <c r="F641" s="118"/>
      <c r="G641" s="118"/>
      <c r="H641" s="118"/>
      <c r="I641" s="118"/>
      <c r="J641" s="118"/>
    </row>
    <row r="642" spans="1:10" s="150" customFormat="1" ht="15.75" customHeight="1" x14ac:dyDescent="0.2">
      <c r="A642" s="118"/>
      <c r="B642" s="118"/>
      <c r="C642" s="118"/>
      <c r="E642" s="118"/>
      <c r="F642" s="118"/>
      <c r="G642" s="118"/>
      <c r="H642" s="118"/>
      <c r="I642" s="118"/>
      <c r="J642" s="118"/>
    </row>
    <row r="643" spans="1:10" s="150" customFormat="1" ht="15.75" customHeight="1" x14ac:dyDescent="0.2">
      <c r="A643" s="118"/>
      <c r="B643" s="118"/>
      <c r="C643" s="118"/>
      <c r="E643" s="118"/>
      <c r="F643" s="118"/>
      <c r="G643" s="118"/>
      <c r="H643" s="118"/>
      <c r="I643" s="118"/>
      <c r="J643" s="118"/>
    </row>
    <row r="644" spans="1:10" s="150" customFormat="1" ht="15.75" customHeight="1" x14ac:dyDescent="0.2">
      <c r="A644" s="118"/>
      <c r="B644" s="118"/>
      <c r="C644" s="118"/>
      <c r="E644" s="118"/>
      <c r="F644" s="118"/>
      <c r="G644" s="118"/>
      <c r="H644" s="118"/>
      <c r="I644" s="118"/>
      <c r="J644" s="118"/>
    </row>
    <row r="645" spans="1:10" s="150" customFormat="1" ht="15.75" customHeight="1" x14ac:dyDescent="0.2">
      <c r="A645" s="118"/>
      <c r="B645" s="118"/>
      <c r="C645" s="118"/>
      <c r="E645" s="118"/>
      <c r="F645" s="118"/>
      <c r="G645" s="118"/>
      <c r="H645" s="118"/>
      <c r="I645" s="118"/>
      <c r="J645" s="118"/>
    </row>
    <row r="646" spans="1:10" s="150" customFormat="1" ht="15.75" customHeight="1" x14ac:dyDescent="0.2">
      <c r="A646" s="118"/>
      <c r="B646" s="118"/>
      <c r="C646" s="118"/>
      <c r="E646" s="118"/>
      <c r="F646" s="118"/>
      <c r="G646" s="118"/>
      <c r="H646" s="118"/>
      <c r="I646" s="118"/>
      <c r="J646" s="118"/>
    </row>
    <row r="647" spans="1:10" s="150" customFormat="1" ht="15.75" customHeight="1" x14ac:dyDescent="0.2">
      <c r="A647" s="118"/>
      <c r="B647" s="118"/>
      <c r="C647" s="118"/>
      <c r="E647" s="118"/>
      <c r="F647" s="118"/>
      <c r="G647" s="118"/>
      <c r="H647" s="118"/>
      <c r="I647" s="118"/>
      <c r="J647" s="118"/>
    </row>
    <row r="648" spans="1:10" s="150" customFormat="1" ht="15.75" customHeight="1" x14ac:dyDescent="0.2">
      <c r="A648" s="118"/>
      <c r="B648" s="118"/>
      <c r="C648" s="118"/>
      <c r="E648" s="118"/>
      <c r="F648" s="118"/>
      <c r="G648" s="118"/>
      <c r="H648" s="118"/>
      <c r="I648" s="118"/>
      <c r="J648" s="118"/>
    </row>
    <row r="649" spans="1:10" s="150" customFormat="1" ht="15.75" customHeight="1" x14ac:dyDescent="0.2">
      <c r="A649" s="118"/>
      <c r="B649" s="118"/>
      <c r="C649" s="118"/>
      <c r="E649" s="118"/>
      <c r="F649" s="118"/>
      <c r="G649" s="118"/>
      <c r="H649" s="118"/>
      <c r="I649" s="118"/>
      <c r="J649" s="118"/>
    </row>
    <row r="650" spans="1:10" s="150" customFormat="1" ht="15.75" customHeight="1" x14ac:dyDescent="0.2">
      <c r="A650" s="118"/>
      <c r="B650" s="118"/>
      <c r="C650" s="118"/>
      <c r="E650" s="118"/>
      <c r="F650" s="118"/>
      <c r="G650" s="118"/>
      <c r="H650" s="118"/>
      <c r="I650" s="118"/>
      <c r="J650" s="118"/>
    </row>
    <row r="651" spans="1:10" s="150" customFormat="1" ht="15.75" customHeight="1" x14ac:dyDescent="0.2">
      <c r="A651" s="118"/>
      <c r="B651" s="118"/>
      <c r="C651" s="118"/>
      <c r="E651" s="118"/>
      <c r="F651" s="118"/>
      <c r="G651" s="118"/>
      <c r="H651" s="118"/>
      <c r="I651" s="118"/>
      <c r="J651" s="118"/>
    </row>
    <row r="652" spans="1:10" s="150" customFormat="1" ht="15.75" customHeight="1" x14ac:dyDescent="0.2">
      <c r="A652" s="118"/>
      <c r="B652" s="118"/>
      <c r="C652" s="118"/>
      <c r="E652" s="118"/>
      <c r="F652" s="118"/>
      <c r="G652" s="118"/>
      <c r="H652" s="118"/>
      <c r="I652" s="118"/>
      <c r="J652" s="118"/>
    </row>
    <row r="653" spans="1:10" s="150" customFormat="1" ht="15.75" customHeight="1" x14ac:dyDescent="0.2">
      <c r="A653" s="118"/>
      <c r="B653" s="118"/>
      <c r="C653" s="118"/>
      <c r="E653" s="118"/>
      <c r="F653" s="118"/>
      <c r="G653" s="118"/>
      <c r="H653" s="118"/>
      <c r="I653" s="118"/>
      <c r="J653" s="118"/>
    </row>
    <row r="654" spans="1:10" s="150" customFormat="1" ht="15.75" customHeight="1" x14ac:dyDescent="0.2">
      <c r="A654" s="118"/>
      <c r="B654" s="118"/>
      <c r="C654" s="118"/>
      <c r="E654" s="118"/>
      <c r="F654" s="118"/>
      <c r="G654" s="118"/>
      <c r="H654" s="118"/>
      <c r="I654" s="118"/>
      <c r="J654" s="118"/>
    </row>
    <row r="655" spans="1:10" s="150" customFormat="1" ht="15.75" customHeight="1" x14ac:dyDescent="0.2">
      <c r="A655" s="118"/>
      <c r="B655" s="118"/>
      <c r="C655" s="118"/>
      <c r="E655" s="118"/>
      <c r="F655" s="118"/>
      <c r="G655" s="118"/>
      <c r="H655" s="118"/>
      <c r="I655" s="118"/>
      <c r="J655" s="118"/>
    </row>
    <row r="656" spans="1:10" s="150" customFormat="1" ht="15.75" customHeight="1" x14ac:dyDescent="0.2">
      <c r="A656" s="118"/>
      <c r="B656" s="118"/>
      <c r="C656" s="118"/>
      <c r="E656" s="118"/>
      <c r="F656" s="118"/>
      <c r="G656" s="118"/>
      <c r="H656" s="118"/>
      <c r="I656" s="118"/>
      <c r="J656" s="118"/>
    </row>
    <row r="657" spans="1:10" s="150" customFormat="1" ht="15.75" customHeight="1" x14ac:dyDescent="0.2">
      <c r="A657" s="118"/>
      <c r="B657" s="118"/>
      <c r="C657" s="118"/>
      <c r="E657" s="118"/>
      <c r="F657" s="118"/>
      <c r="G657" s="118"/>
      <c r="H657" s="118"/>
      <c r="I657" s="118"/>
      <c r="J657" s="118"/>
    </row>
    <row r="658" spans="1:10" s="150" customFormat="1" ht="15.75" customHeight="1" x14ac:dyDescent="0.2">
      <c r="A658" s="118"/>
      <c r="B658" s="118"/>
      <c r="C658" s="118"/>
      <c r="E658" s="118"/>
      <c r="F658" s="118"/>
      <c r="G658" s="118"/>
      <c r="H658" s="118"/>
      <c r="I658" s="118"/>
      <c r="J658" s="118"/>
    </row>
    <row r="659" spans="1:10" s="150" customFormat="1" ht="15.75" customHeight="1" x14ac:dyDescent="0.2">
      <c r="A659" s="118"/>
      <c r="B659" s="118"/>
      <c r="C659" s="118"/>
      <c r="E659" s="118"/>
      <c r="F659" s="118"/>
      <c r="G659" s="118"/>
      <c r="H659" s="118"/>
      <c r="I659" s="118"/>
      <c r="J659" s="118"/>
    </row>
    <row r="660" spans="1:10" s="150" customFormat="1" ht="15.75" customHeight="1" x14ac:dyDescent="0.2">
      <c r="A660" s="118"/>
      <c r="B660" s="118"/>
      <c r="C660" s="118"/>
      <c r="E660" s="118"/>
      <c r="F660" s="118"/>
      <c r="G660" s="118"/>
      <c r="H660" s="118"/>
      <c r="I660" s="118"/>
      <c r="J660" s="118"/>
    </row>
    <row r="661" spans="1:10" s="150" customFormat="1" ht="15.75" customHeight="1" x14ac:dyDescent="0.2">
      <c r="A661" s="118"/>
      <c r="B661" s="118"/>
      <c r="C661" s="118"/>
      <c r="E661" s="118"/>
      <c r="F661" s="118"/>
      <c r="G661" s="118"/>
      <c r="H661" s="118"/>
      <c r="I661" s="118"/>
      <c r="J661" s="118"/>
    </row>
    <row r="662" spans="1:10" s="150" customFormat="1" ht="15.75" customHeight="1" x14ac:dyDescent="0.2">
      <c r="A662" s="118"/>
      <c r="B662" s="118"/>
      <c r="C662" s="118"/>
      <c r="E662" s="118"/>
      <c r="F662" s="118"/>
      <c r="G662" s="118"/>
      <c r="H662" s="118"/>
      <c r="I662" s="118"/>
      <c r="J662" s="118"/>
    </row>
    <row r="663" spans="1:10" s="150" customFormat="1" ht="15.75" customHeight="1" x14ac:dyDescent="0.2">
      <c r="A663" s="118"/>
      <c r="B663" s="118"/>
      <c r="C663" s="118"/>
      <c r="E663" s="118"/>
      <c r="F663" s="118"/>
      <c r="G663" s="118"/>
      <c r="H663" s="118"/>
      <c r="I663" s="118"/>
      <c r="J663" s="118"/>
    </row>
    <row r="664" spans="1:10" s="150" customFormat="1" ht="15.75" customHeight="1" x14ac:dyDescent="0.2">
      <c r="A664" s="118"/>
      <c r="B664" s="118"/>
      <c r="C664" s="118"/>
      <c r="E664" s="118"/>
      <c r="F664" s="118"/>
      <c r="G664" s="118"/>
      <c r="H664" s="118"/>
      <c r="I664" s="118"/>
      <c r="J664" s="118"/>
    </row>
    <row r="665" spans="1:10" s="150" customFormat="1" ht="15.75" customHeight="1" x14ac:dyDescent="0.2">
      <c r="A665" s="118"/>
      <c r="B665" s="118"/>
      <c r="C665" s="118"/>
      <c r="E665" s="118"/>
      <c r="F665" s="118"/>
      <c r="G665" s="118"/>
      <c r="H665" s="118"/>
      <c r="I665" s="118"/>
      <c r="J665" s="118"/>
    </row>
    <row r="666" spans="1:10" s="150" customFormat="1" ht="15.75" customHeight="1" x14ac:dyDescent="0.2">
      <c r="A666" s="118"/>
      <c r="B666" s="118"/>
      <c r="C666" s="118"/>
      <c r="E666" s="118"/>
      <c r="F666" s="118"/>
      <c r="G666" s="118"/>
      <c r="H666" s="118"/>
      <c r="I666" s="118"/>
      <c r="J666" s="118"/>
    </row>
    <row r="667" spans="1:10" s="150" customFormat="1" ht="15.75" customHeight="1" x14ac:dyDescent="0.2">
      <c r="A667" s="118"/>
      <c r="B667" s="118"/>
      <c r="C667" s="118"/>
      <c r="E667" s="118"/>
      <c r="F667" s="118"/>
      <c r="G667" s="118"/>
      <c r="H667" s="118"/>
      <c r="I667" s="118"/>
      <c r="J667" s="118"/>
    </row>
    <row r="668" spans="1:10" s="150" customFormat="1" ht="15.75" customHeight="1" x14ac:dyDescent="0.2">
      <c r="A668" s="118"/>
      <c r="B668" s="118"/>
      <c r="C668" s="118"/>
      <c r="E668" s="118"/>
      <c r="F668" s="118"/>
      <c r="G668" s="118"/>
      <c r="H668" s="118"/>
      <c r="I668" s="118"/>
      <c r="J668" s="118"/>
    </row>
    <row r="669" spans="1:10" s="150" customFormat="1" ht="15.75" customHeight="1" x14ac:dyDescent="0.2">
      <c r="A669" s="118"/>
      <c r="B669" s="118"/>
      <c r="C669" s="118"/>
      <c r="E669" s="118"/>
      <c r="F669" s="118"/>
      <c r="G669" s="118"/>
      <c r="H669" s="118"/>
      <c r="I669" s="118"/>
      <c r="J669" s="118"/>
    </row>
    <row r="670" spans="1:10" s="150" customFormat="1" ht="15.75" customHeight="1" x14ac:dyDescent="0.2">
      <c r="A670" s="118"/>
      <c r="B670" s="118"/>
      <c r="C670" s="118"/>
      <c r="E670" s="118"/>
      <c r="F670" s="118"/>
      <c r="G670" s="118"/>
      <c r="H670" s="118"/>
      <c r="I670" s="118"/>
      <c r="J670" s="118"/>
    </row>
    <row r="671" spans="1:10" s="150" customFormat="1" ht="15.75" customHeight="1" x14ac:dyDescent="0.2">
      <c r="A671" s="118"/>
      <c r="B671" s="118"/>
      <c r="C671" s="118"/>
      <c r="E671" s="118"/>
      <c r="F671" s="118"/>
      <c r="G671" s="118"/>
      <c r="H671" s="118"/>
      <c r="I671" s="118"/>
      <c r="J671" s="118"/>
    </row>
    <row r="672" spans="1:10" s="150" customFormat="1" ht="15.75" customHeight="1" x14ac:dyDescent="0.2">
      <c r="A672" s="118"/>
      <c r="B672" s="118"/>
      <c r="C672" s="118"/>
      <c r="E672" s="118"/>
      <c r="F672" s="118"/>
      <c r="G672" s="118"/>
      <c r="H672" s="118"/>
      <c r="I672" s="118"/>
      <c r="J672" s="118"/>
    </row>
    <row r="673" spans="1:10" s="150" customFormat="1" ht="15.75" customHeight="1" x14ac:dyDescent="0.2">
      <c r="A673" s="118"/>
      <c r="B673" s="118"/>
      <c r="C673" s="118"/>
      <c r="E673" s="118"/>
      <c r="F673" s="118"/>
      <c r="G673" s="118"/>
      <c r="H673" s="118"/>
      <c r="I673" s="118"/>
      <c r="J673" s="118"/>
    </row>
    <row r="674" spans="1:10" s="150" customFormat="1" ht="15.75" customHeight="1" x14ac:dyDescent="0.2">
      <c r="A674" s="118"/>
      <c r="B674" s="118"/>
      <c r="C674" s="118"/>
      <c r="E674" s="118"/>
      <c r="F674" s="118"/>
      <c r="G674" s="118"/>
      <c r="H674" s="118"/>
      <c r="I674" s="118"/>
      <c r="J674" s="118"/>
    </row>
    <row r="675" spans="1:10" s="150" customFormat="1" ht="15.75" customHeight="1" x14ac:dyDescent="0.2">
      <c r="A675" s="118"/>
      <c r="B675" s="118"/>
      <c r="C675" s="118"/>
      <c r="E675" s="118"/>
      <c r="F675" s="118"/>
      <c r="G675" s="118"/>
      <c r="H675" s="118"/>
      <c r="I675" s="118"/>
      <c r="J675" s="118"/>
    </row>
    <row r="676" spans="1:10" s="150" customFormat="1" ht="15.75" customHeight="1" x14ac:dyDescent="0.2">
      <c r="A676" s="118"/>
      <c r="B676" s="118"/>
      <c r="C676" s="118"/>
      <c r="E676" s="118"/>
      <c r="F676" s="118"/>
      <c r="G676" s="118"/>
      <c r="H676" s="118"/>
      <c r="I676" s="118"/>
      <c r="J676" s="118"/>
    </row>
    <row r="677" spans="1:10" s="150" customFormat="1" ht="15.75" customHeight="1" x14ac:dyDescent="0.2">
      <c r="A677" s="118"/>
      <c r="B677" s="118"/>
      <c r="C677" s="118"/>
      <c r="E677" s="118"/>
      <c r="F677" s="118"/>
      <c r="G677" s="118"/>
      <c r="H677" s="118"/>
      <c r="I677" s="118"/>
      <c r="J677" s="118"/>
    </row>
    <row r="678" spans="1:10" s="150" customFormat="1" ht="15.75" customHeight="1" x14ac:dyDescent="0.2">
      <c r="A678" s="118"/>
      <c r="B678" s="118"/>
      <c r="C678" s="118"/>
      <c r="E678" s="118"/>
      <c r="F678" s="118"/>
      <c r="G678" s="118"/>
      <c r="H678" s="118"/>
      <c r="I678" s="118"/>
      <c r="J678" s="118"/>
    </row>
    <row r="679" spans="1:10" s="150" customFormat="1" ht="15.75" customHeight="1" x14ac:dyDescent="0.2">
      <c r="A679" s="118"/>
      <c r="B679" s="118"/>
      <c r="C679" s="118"/>
      <c r="E679" s="118"/>
      <c r="F679" s="118"/>
      <c r="G679" s="118"/>
      <c r="H679" s="118"/>
      <c r="I679" s="118"/>
      <c r="J679" s="118"/>
    </row>
    <row r="680" spans="1:10" s="150" customFormat="1" ht="15.75" customHeight="1" x14ac:dyDescent="0.2">
      <c r="A680" s="118"/>
      <c r="B680" s="118"/>
      <c r="C680" s="118"/>
      <c r="E680" s="118"/>
      <c r="F680" s="118"/>
      <c r="G680" s="118"/>
      <c r="H680" s="118"/>
      <c r="I680" s="118"/>
      <c r="J680" s="118"/>
    </row>
    <row r="681" spans="1:10" s="150" customFormat="1" ht="15.75" customHeight="1" x14ac:dyDescent="0.2">
      <c r="A681" s="118"/>
      <c r="B681" s="118"/>
      <c r="C681" s="118"/>
      <c r="E681" s="118"/>
      <c r="F681" s="118"/>
      <c r="G681" s="118"/>
      <c r="H681" s="118"/>
      <c r="I681" s="118"/>
      <c r="J681" s="118"/>
    </row>
    <row r="682" spans="1:10" s="150" customFormat="1" ht="15.75" customHeight="1" x14ac:dyDescent="0.2">
      <c r="A682" s="118"/>
      <c r="B682" s="118"/>
      <c r="C682" s="118"/>
      <c r="E682" s="118"/>
      <c r="F682" s="118"/>
      <c r="G682" s="118"/>
      <c r="H682" s="118"/>
      <c r="I682" s="118"/>
      <c r="J682" s="118"/>
    </row>
    <row r="683" spans="1:10" s="150" customFormat="1" ht="15.75" customHeight="1" x14ac:dyDescent="0.2">
      <c r="A683" s="118"/>
      <c r="B683" s="118"/>
      <c r="C683" s="118"/>
      <c r="E683" s="118"/>
      <c r="F683" s="118"/>
      <c r="G683" s="118"/>
      <c r="H683" s="118"/>
      <c r="I683" s="118"/>
      <c r="J683" s="118"/>
    </row>
    <row r="684" spans="1:10" s="150" customFormat="1" ht="15.75" customHeight="1" x14ac:dyDescent="0.2">
      <c r="A684" s="118"/>
      <c r="B684" s="118"/>
      <c r="C684" s="118"/>
      <c r="E684" s="118"/>
      <c r="F684" s="118"/>
      <c r="G684" s="118"/>
      <c r="H684" s="118"/>
      <c r="I684" s="118"/>
      <c r="J684" s="118"/>
    </row>
    <row r="685" spans="1:10" s="150" customFormat="1" ht="15.75" customHeight="1" x14ac:dyDescent="0.2">
      <c r="A685" s="118"/>
      <c r="B685" s="118"/>
      <c r="C685" s="118"/>
      <c r="E685" s="118"/>
      <c r="F685" s="118"/>
      <c r="G685" s="118"/>
      <c r="H685" s="118"/>
      <c r="I685" s="118"/>
      <c r="J685" s="118"/>
    </row>
    <row r="686" spans="1:10" s="150" customFormat="1" ht="15.75" customHeight="1" x14ac:dyDescent="0.2">
      <c r="A686" s="118"/>
      <c r="B686" s="118"/>
      <c r="C686" s="118"/>
      <c r="E686" s="118"/>
      <c r="F686" s="118"/>
      <c r="G686" s="118"/>
      <c r="H686" s="118"/>
      <c r="I686" s="118"/>
      <c r="J686" s="118"/>
    </row>
    <row r="687" spans="1:10" s="150" customFormat="1" ht="15.75" customHeight="1" x14ac:dyDescent="0.2">
      <c r="A687" s="118"/>
      <c r="B687" s="118"/>
      <c r="C687" s="118"/>
      <c r="E687" s="118"/>
      <c r="F687" s="118"/>
      <c r="G687" s="118"/>
      <c r="H687" s="118"/>
      <c r="I687" s="118"/>
      <c r="J687" s="118"/>
    </row>
    <row r="688" spans="1:10" s="150" customFormat="1" ht="15.75" customHeight="1" x14ac:dyDescent="0.2">
      <c r="A688" s="118"/>
      <c r="B688" s="118"/>
      <c r="C688" s="118"/>
      <c r="E688" s="118"/>
      <c r="F688" s="118"/>
      <c r="G688" s="118"/>
      <c r="H688" s="118"/>
      <c r="I688" s="118"/>
      <c r="J688" s="118"/>
    </row>
    <row r="689" spans="1:10" s="150" customFormat="1" ht="15.75" customHeight="1" x14ac:dyDescent="0.2">
      <c r="A689" s="118"/>
      <c r="B689" s="118"/>
      <c r="C689" s="118"/>
      <c r="E689" s="118"/>
      <c r="F689" s="118"/>
      <c r="G689" s="118"/>
      <c r="H689" s="118"/>
      <c r="I689" s="118"/>
      <c r="J689" s="118"/>
    </row>
    <row r="690" spans="1:10" s="150" customFormat="1" ht="15.75" customHeight="1" x14ac:dyDescent="0.2">
      <c r="A690" s="118"/>
      <c r="B690" s="118"/>
      <c r="C690" s="118"/>
      <c r="E690" s="118"/>
      <c r="F690" s="118"/>
      <c r="G690" s="118"/>
      <c r="H690" s="118"/>
      <c r="I690" s="118"/>
      <c r="J690" s="118"/>
    </row>
    <row r="691" spans="1:10" s="150" customFormat="1" ht="15.75" customHeight="1" x14ac:dyDescent="0.2">
      <c r="A691" s="118"/>
      <c r="B691" s="118"/>
      <c r="C691" s="118"/>
      <c r="E691" s="118"/>
      <c r="F691" s="118"/>
      <c r="G691" s="118"/>
      <c r="H691" s="118"/>
      <c r="I691" s="118"/>
      <c r="J691" s="118"/>
    </row>
    <row r="692" spans="1:10" s="150" customFormat="1" ht="15.75" customHeight="1" x14ac:dyDescent="0.2">
      <c r="A692" s="118"/>
      <c r="B692" s="118"/>
      <c r="C692" s="118"/>
      <c r="E692" s="118"/>
      <c r="F692" s="118"/>
      <c r="G692" s="118"/>
      <c r="H692" s="118"/>
      <c r="I692" s="118"/>
      <c r="J692" s="118"/>
    </row>
    <row r="693" spans="1:10" s="150" customFormat="1" ht="15.75" customHeight="1" x14ac:dyDescent="0.2">
      <c r="A693" s="118"/>
      <c r="B693" s="118"/>
      <c r="C693" s="118"/>
      <c r="E693" s="118"/>
      <c r="F693" s="118"/>
      <c r="G693" s="118"/>
      <c r="H693" s="118"/>
      <c r="I693" s="118"/>
      <c r="J693" s="118"/>
    </row>
    <row r="694" spans="1:10" s="150" customFormat="1" ht="15.75" customHeight="1" x14ac:dyDescent="0.2">
      <c r="A694" s="118"/>
      <c r="B694" s="118"/>
      <c r="C694" s="118"/>
      <c r="E694" s="118"/>
      <c r="F694" s="118"/>
      <c r="G694" s="118"/>
      <c r="H694" s="118"/>
      <c r="I694" s="118"/>
      <c r="J694" s="118"/>
    </row>
    <row r="695" spans="1:10" s="150" customFormat="1" ht="15.75" customHeight="1" x14ac:dyDescent="0.2">
      <c r="A695" s="118"/>
      <c r="B695" s="118"/>
      <c r="C695" s="118"/>
      <c r="E695" s="118"/>
      <c r="F695" s="118"/>
      <c r="G695" s="118"/>
      <c r="H695" s="118"/>
      <c r="I695" s="118"/>
      <c r="J695" s="118"/>
    </row>
    <row r="696" spans="1:10" s="150" customFormat="1" ht="15.75" customHeight="1" x14ac:dyDescent="0.2">
      <c r="A696" s="118"/>
      <c r="B696" s="118"/>
      <c r="C696" s="118"/>
      <c r="E696" s="118"/>
      <c r="F696" s="118"/>
      <c r="G696" s="118"/>
      <c r="H696" s="118"/>
      <c r="I696" s="118"/>
      <c r="J696" s="118"/>
    </row>
    <row r="697" spans="1:10" s="150" customFormat="1" ht="15.75" customHeight="1" x14ac:dyDescent="0.2">
      <c r="A697" s="118"/>
      <c r="B697" s="118"/>
      <c r="C697" s="118"/>
      <c r="E697" s="118"/>
      <c r="F697" s="118"/>
      <c r="G697" s="118"/>
      <c r="H697" s="118"/>
      <c r="I697" s="118"/>
      <c r="J697" s="118"/>
    </row>
    <row r="698" spans="1:10" s="150" customFormat="1" ht="15.75" customHeight="1" x14ac:dyDescent="0.2">
      <c r="A698" s="118"/>
      <c r="B698" s="118"/>
      <c r="C698" s="118"/>
      <c r="E698" s="118"/>
      <c r="F698" s="118"/>
      <c r="G698" s="118"/>
      <c r="H698" s="118"/>
      <c r="I698" s="118"/>
      <c r="J698" s="118"/>
    </row>
    <row r="699" spans="1:10" s="150" customFormat="1" ht="15.75" customHeight="1" x14ac:dyDescent="0.2">
      <c r="A699" s="118"/>
      <c r="B699" s="118"/>
      <c r="C699" s="118"/>
      <c r="E699" s="118"/>
      <c r="F699" s="118"/>
      <c r="G699" s="118"/>
      <c r="H699" s="118"/>
      <c r="I699" s="118"/>
      <c r="J699" s="118"/>
    </row>
    <row r="700" spans="1:10" s="150" customFormat="1" ht="15.75" customHeight="1" x14ac:dyDescent="0.2">
      <c r="A700" s="118"/>
      <c r="B700" s="118"/>
      <c r="C700" s="118"/>
      <c r="E700" s="118"/>
      <c r="F700" s="118"/>
      <c r="G700" s="118"/>
      <c r="H700" s="118"/>
      <c r="I700" s="118"/>
      <c r="J700" s="118"/>
    </row>
    <row r="701" spans="1:10" s="150" customFormat="1" ht="15.75" customHeight="1" x14ac:dyDescent="0.2">
      <c r="A701" s="118"/>
      <c r="B701" s="118"/>
      <c r="C701" s="118"/>
      <c r="E701" s="118"/>
      <c r="F701" s="118"/>
      <c r="G701" s="118"/>
      <c r="H701" s="118"/>
      <c r="I701" s="118"/>
      <c r="J701" s="118"/>
    </row>
    <row r="702" spans="1:10" s="150" customFormat="1" ht="15.75" customHeight="1" x14ac:dyDescent="0.2">
      <c r="A702" s="118"/>
      <c r="B702" s="118"/>
      <c r="C702" s="118"/>
      <c r="E702" s="118"/>
      <c r="F702" s="118"/>
      <c r="G702" s="118"/>
      <c r="H702" s="118"/>
      <c r="I702" s="118"/>
      <c r="J702" s="118"/>
    </row>
    <row r="703" spans="1:10" s="150" customFormat="1" ht="15.75" customHeight="1" x14ac:dyDescent="0.2">
      <c r="A703" s="118"/>
      <c r="B703" s="118"/>
      <c r="C703" s="118"/>
      <c r="E703" s="118"/>
      <c r="F703" s="118"/>
      <c r="G703" s="118"/>
      <c r="H703" s="118"/>
      <c r="I703" s="118"/>
      <c r="J703" s="118"/>
    </row>
    <row r="704" spans="1:10" s="150" customFormat="1" ht="15.75" customHeight="1" x14ac:dyDescent="0.2">
      <c r="A704" s="118"/>
      <c r="B704" s="118"/>
      <c r="C704" s="118"/>
      <c r="E704" s="118"/>
      <c r="F704" s="118"/>
      <c r="G704" s="118"/>
      <c r="H704" s="118"/>
      <c r="I704" s="118"/>
      <c r="J704" s="118"/>
    </row>
    <row r="705" spans="1:10" s="150" customFormat="1" ht="15.75" customHeight="1" x14ac:dyDescent="0.2">
      <c r="A705" s="118"/>
      <c r="B705" s="118"/>
      <c r="C705" s="118"/>
      <c r="E705" s="118"/>
      <c r="F705" s="118"/>
      <c r="G705" s="118"/>
      <c r="H705" s="118"/>
      <c r="I705" s="118"/>
      <c r="J705" s="118"/>
    </row>
    <row r="706" spans="1:10" s="150" customFormat="1" ht="15.75" customHeight="1" x14ac:dyDescent="0.2">
      <c r="A706" s="118"/>
      <c r="B706" s="118"/>
      <c r="C706" s="118"/>
      <c r="E706" s="118"/>
      <c r="F706" s="118"/>
      <c r="G706" s="118"/>
      <c r="H706" s="118"/>
      <c r="I706" s="118"/>
      <c r="J706" s="118"/>
    </row>
    <row r="707" spans="1:10" s="150" customFormat="1" ht="15.75" customHeight="1" x14ac:dyDescent="0.2">
      <c r="A707" s="118"/>
      <c r="B707" s="118"/>
      <c r="C707" s="118"/>
      <c r="E707" s="118"/>
      <c r="F707" s="118"/>
      <c r="G707" s="118"/>
      <c r="H707" s="118"/>
      <c r="I707" s="118"/>
      <c r="J707" s="118"/>
    </row>
    <row r="708" spans="1:10" s="150" customFormat="1" ht="15.75" customHeight="1" x14ac:dyDescent="0.2">
      <c r="A708" s="118"/>
      <c r="B708" s="118"/>
      <c r="C708" s="118"/>
      <c r="E708" s="118"/>
      <c r="F708" s="118"/>
      <c r="G708" s="118"/>
      <c r="H708" s="118"/>
      <c r="I708" s="118"/>
      <c r="J708" s="118"/>
    </row>
    <row r="709" spans="1:10" s="150" customFormat="1" ht="15.75" customHeight="1" x14ac:dyDescent="0.2">
      <c r="A709" s="118"/>
      <c r="B709" s="118"/>
      <c r="C709" s="118"/>
      <c r="E709" s="118"/>
      <c r="F709" s="118"/>
      <c r="G709" s="118"/>
      <c r="H709" s="118"/>
      <c r="I709" s="118"/>
      <c r="J709" s="118"/>
    </row>
    <row r="710" spans="1:10" s="150" customFormat="1" ht="15.75" customHeight="1" x14ac:dyDescent="0.2">
      <c r="A710" s="118"/>
      <c r="B710" s="118"/>
      <c r="C710" s="118"/>
      <c r="E710" s="118"/>
      <c r="F710" s="118"/>
      <c r="G710" s="118"/>
      <c r="H710" s="118"/>
      <c r="I710" s="118"/>
      <c r="J710" s="118"/>
    </row>
    <row r="711" spans="1:10" s="150" customFormat="1" ht="15.75" customHeight="1" x14ac:dyDescent="0.2">
      <c r="A711" s="118"/>
      <c r="B711" s="118"/>
      <c r="C711" s="118"/>
      <c r="E711" s="118"/>
      <c r="F711" s="118"/>
      <c r="G711" s="118"/>
      <c r="H711" s="118"/>
      <c r="I711" s="118"/>
      <c r="J711" s="118"/>
    </row>
    <row r="712" spans="1:10" s="150" customFormat="1" ht="15.75" customHeight="1" x14ac:dyDescent="0.2">
      <c r="A712" s="118"/>
      <c r="B712" s="118"/>
      <c r="C712" s="118"/>
      <c r="E712" s="118"/>
      <c r="F712" s="118"/>
      <c r="G712" s="118"/>
      <c r="H712" s="118"/>
      <c r="I712" s="118"/>
      <c r="J712" s="118"/>
    </row>
    <row r="713" spans="1:10" s="150" customFormat="1" ht="15.75" customHeight="1" x14ac:dyDescent="0.2">
      <c r="A713" s="118"/>
      <c r="B713" s="118"/>
      <c r="C713" s="118"/>
      <c r="E713" s="118"/>
      <c r="F713" s="118"/>
      <c r="G713" s="118"/>
      <c r="H713" s="118"/>
      <c r="I713" s="118"/>
      <c r="J713" s="118"/>
    </row>
    <row r="714" spans="1:10" s="150" customFormat="1" ht="15.75" customHeight="1" x14ac:dyDescent="0.2">
      <c r="A714" s="118"/>
      <c r="B714" s="118"/>
      <c r="C714" s="118"/>
      <c r="E714" s="118"/>
      <c r="F714" s="118"/>
      <c r="G714" s="118"/>
      <c r="H714" s="118"/>
      <c r="I714" s="118"/>
      <c r="J714" s="118"/>
    </row>
    <row r="715" spans="1:10" s="150" customFormat="1" ht="15.75" customHeight="1" x14ac:dyDescent="0.2">
      <c r="A715" s="118"/>
      <c r="B715" s="118"/>
      <c r="C715" s="118"/>
      <c r="E715" s="118"/>
      <c r="F715" s="118"/>
      <c r="G715" s="118"/>
      <c r="H715" s="118"/>
      <c r="I715" s="118"/>
      <c r="J715" s="118"/>
    </row>
    <row r="716" spans="1:10" s="150" customFormat="1" ht="15.75" customHeight="1" x14ac:dyDescent="0.2">
      <c r="A716" s="118"/>
      <c r="B716" s="118"/>
      <c r="C716" s="118"/>
      <c r="E716" s="118"/>
      <c r="F716" s="118"/>
      <c r="G716" s="118"/>
      <c r="H716" s="118"/>
      <c r="I716" s="118"/>
      <c r="J716" s="118"/>
    </row>
    <row r="717" spans="1:10" s="150" customFormat="1" ht="15.75" customHeight="1" x14ac:dyDescent="0.2">
      <c r="A717" s="118"/>
      <c r="B717" s="118"/>
      <c r="C717" s="118"/>
      <c r="E717" s="118"/>
      <c r="F717" s="118"/>
      <c r="G717" s="118"/>
      <c r="H717" s="118"/>
      <c r="I717" s="118"/>
      <c r="J717" s="118"/>
    </row>
    <row r="718" spans="1:10" s="150" customFormat="1" ht="15.75" customHeight="1" x14ac:dyDescent="0.2">
      <c r="A718" s="118"/>
      <c r="B718" s="118"/>
      <c r="C718" s="118"/>
      <c r="E718" s="118"/>
      <c r="F718" s="118"/>
      <c r="G718" s="118"/>
      <c r="H718" s="118"/>
      <c r="I718" s="118"/>
      <c r="J718" s="118"/>
    </row>
    <row r="719" spans="1:10" s="150" customFormat="1" ht="15.75" customHeight="1" x14ac:dyDescent="0.2">
      <c r="A719" s="118"/>
      <c r="B719" s="118"/>
      <c r="C719" s="118"/>
      <c r="E719" s="118"/>
      <c r="F719" s="118"/>
      <c r="G719" s="118"/>
      <c r="H719" s="118"/>
      <c r="I719" s="118"/>
      <c r="J719" s="118"/>
    </row>
    <row r="720" spans="1:10" s="150" customFormat="1" ht="15.75" customHeight="1" x14ac:dyDescent="0.2">
      <c r="A720" s="118"/>
      <c r="B720" s="118"/>
      <c r="C720" s="118"/>
      <c r="E720" s="118"/>
      <c r="F720" s="118"/>
      <c r="G720" s="118"/>
      <c r="H720" s="118"/>
      <c r="I720" s="118"/>
      <c r="J720" s="118"/>
    </row>
    <row r="721" spans="1:10" s="150" customFormat="1" ht="15.75" customHeight="1" x14ac:dyDescent="0.2">
      <c r="A721" s="118"/>
      <c r="B721" s="118"/>
      <c r="C721" s="118"/>
      <c r="E721" s="118"/>
      <c r="F721" s="118"/>
      <c r="G721" s="118"/>
      <c r="H721" s="118"/>
      <c r="I721" s="118"/>
      <c r="J721" s="118"/>
    </row>
    <row r="722" spans="1:10" s="150" customFormat="1" ht="15.75" customHeight="1" x14ac:dyDescent="0.2">
      <c r="A722" s="118"/>
      <c r="B722" s="118"/>
      <c r="C722" s="118"/>
      <c r="E722" s="118"/>
      <c r="F722" s="118"/>
      <c r="G722" s="118"/>
      <c r="H722" s="118"/>
      <c r="I722" s="118"/>
      <c r="J722" s="118"/>
    </row>
    <row r="723" spans="1:10" s="150" customFormat="1" ht="15.75" customHeight="1" x14ac:dyDescent="0.2">
      <c r="A723" s="118"/>
      <c r="B723" s="118"/>
      <c r="C723" s="118"/>
      <c r="E723" s="118"/>
      <c r="F723" s="118"/>
      <c r="G723" s="118"/>
      <c r="H723" s="118"/>
      <c r="I723" s="118"/>
      <c r="J723" s="118"/>
    </row>
    <row r="724" spans="1:10" s="150" customFormat="1" ht="15.75" customHeight="1" x14ac:dyDescent="0.2">
      <c r="A724" s="118"/>
      <c r="B724" s="118"/>
      <c r="C724" s="118"/>
      <c r="E724" s="118"/>
      <c r="F724" s="118"/>
      <c r="G724" s="118"/>
      <c r="H724" s="118"/>
      <c r="I724" s="118"/>
      <c r="J724" s="118"/>
    </row>
    <row r="725" spans="1:10" s="150" customFormat="1" ht="15.75" customHeight="1" x14ac:dyDescent="0.2">
      <c r="A725" s="118"/>
      <c r="B725" s="118"/>
      <c r="C725" s="118"/>
      <c r="E725" s="118"/>
      <c r="F725" s="118"/>
      <c r="G725" s="118"/>
      <c r="H725" s="118"/>
      <c r="I725" s="118"/>
      <c r="J725" s="118"/>
    </row>
    <row r="726" spans="1:10" s="150" customFormat="1" ht="15.75" customHeight="1" x14ac:dyDescent="0.2">
      <c r="A726" s="118"/>
      <c r="B726" s="118"/>
      <c r="C726" s="118"/>
      <c r="E726" s="118"/>
      <c r="F726" s="118"/>
      <c r="G726" s="118"/>
      <c r="H726" s="118"/>
      <c r="I726" s="118"/>
      <c r="J726" s="118"/>
    </row>
    <row r="727" spans="1:10" s="150" customFormat="1" ht="15.75" customHeight="1" x14ac:dyDescent="0.2">
      <c r="A727" s="118"/>
      <c r="B727" s="118"/>
      <c r="C727" s="118"/>
      <c r="E727" s="118"/>
      <c r="F727" s="118"/>
      <c r="G727" s="118"/>
      <c r="H727" s="118"/>
      <c r="I727" s="118"/>
      <c r="J727" s="118"/>
    </row>
    <row r="728" spans="1:10" s="150" customFormat="1" ht="15.75" customHeight="1" x14ac:dyDescent="0.2">
      <c r="A728" s="118"/>
      <c r="B728" s="118"/>
      <c r="C728" s="118"/>
      <c r="E728" s="118"/>
      <c r="F728" s="118"/>
      <c r="G728" s="118"/>
      <c r="H728" s="118"/>
      <c r="I728" s="118"/>
      <c r="J728" s="118"/>
    </row>
    <row r="729" spans="1:10" s="150" customFormat="1" ht="15.75" customHeight="1" x14ac:dyDescent="0.2">
      <c r="A729" s="118"/>
      <c r="B729" s="118"/>
      <c r="C729" s="118"/>
      <c r="E729" s="118"/>
      <c r="F729" s="118"/>
      <c r="G729" s="118"/>
      <c r="H729" s="118"/>
      <c r="I729" s="118"/>
      <c r="J729" s="118"/>
    </row>
    <row r="730" spans="1:10" s="150" customFormat="1" ht="15.75" customHeight="1" x14ac:dyDescent="0.2">
      <c r="A730" s="118"/>
      <c r="B730" s="118"/>
      <c r="C730" s="118"/>
      <c r="E730" s="118"/>
      <c r="F730" s="118"/>
      <c r="G730" s="118"/>
      <c r="H730" s="118"/>
      <c r="I730" s="118"/>
      <c r="J730" s="118"/>
    </row>
    <row r="731" spans="1:10" s="150" customFormat="1" ht="15.75" customHeight="1" x14ac:dyDescent="0.2">
      <c r="A731" s="118"/>
      <c r="B731" s="118"/>
      <c r="C731" s="118"/>
      <c r="E731" s="118"/>
      <c r="F731" s="118"/>
      <c r="G731" s="118"/>
      <c r="H731" s="118"/>
      <c r="I731" s="118"/>
      <c r="J731" s="118"/>
    </row>
    <row r="732" spans="1:10" s="150" customFormat="1" ht="15.75" customHeight="1" x14ac:dyDescent="0.2">
      <c r="A732" s="118"/>
      <c r="B732" s="118"/>
      <c r="C732" s="118"/>
      <c r="E732" s="118"/>
      <c r="F732" s="118"/>
      <c r="G732" s="118"/>
      <c r="H732" s="118"/>
      <c r="I732" s="118"/>
      <c r="J732" s="118"/>
    </row>
    <row r="733" spans="1:10" s="150" customFormat="1" ht="15.75" customHeight="1" x14ac:dyDescent="0.2">
      <c r="A733" s="118"/>
      <c r="B733" s="118"/>
      <c r="C733" s="118"/>
      <c r="E733" s="118"/>
      <c r="F733" s="118"/>
      <c r="G733" s="118"/>
      <c r="H733" s="118"/>
      <c r="I733" s="118"/>
      <c r="J733" s="118"/>
    </row>
    <row r="734" spans="1:10" s="150" customFormat="1" ht="15.75" customHeight="1" x14ac:dyDescent="0.2">
      <c r="A734" s="118"/>
      <c r="B734" s="118"/>
      <c r="C734" s="118"/>
      <c r="E734" s="118"/>
      <c r="F734" s="118"/>
      <c r="G734" s="118"/>
      <c r="H734" s="118"/>
      <c r="I734" s="118"/>
      <c r="J734" s="118"/>
    </row>
    <row r="735" spans="1:10" s="150" customFormat="1" ht="15.75" customHeight="1" x14ac:dyDescent="0.2">
      <c r="A735" s="118"/>
      <c r="B735" s="118"/>
      <c r="C735" s="118"/>
      <c r="E735" s="118"/>
      <c r="F735" s="118"/>
      <c r="G735" s="118"/>
      <c r="H735" s="118"/>
      <c r="I735" s="118"/>
      <c r="J735" s="118"/>
    </row>
    <row r="736" spans="1:10" s="150" customFormat="1" ht="15.75" customHeight="1" x14ac:dyDescent="0.2">
      <c r="A736" s="118"/>
      <c r="B736" s="118"/>
      <c r="C736" s="118"/>
      <c r="E736" s="118"/>
      <c r="F736" s="118"/>
      <c r="G736" s="118"/>
      <c r="H736" s="118"/>
      <c r="I736" s="118"/>
      <c r="J736" s="118"/>
    </row>
    <row r="737" spans="1:10" s="150" customFormat="1" ht="15.75" customHeight="1" x14ac:dyDescent="0.2">
      <c r="A737" s="118"/>
      <c r="B737" s="118"/>
      <c r="C737" s="118"/>
      <c r="E737" s="118"/>
      <c r="F737" s="118"/>
      <c r="G737" s="118"/>
      <c r="H737" s="118"/>
      <c r="I737" s="118"/>
      <c r="J737" s="118"/>
    </row>
    <row r="738" spans="1:10" s="150" customFormat="1" ht="15.75" customHeight="1" x14ac:dyDescent="0.2">
      <c r="A738" s="118"/>
      <c r="B738" s="118"/>
      <c r="C738" s="118"/>
      <c r="E738" s="118"/>
      <c r="F738" s="118"/>
      <c r="G738" s="118"/>
      <c r="H738" s="118"/>
      <c r="I738" s="118"/>
      <c r="J738" s="118"/>
    </row>
    <row r="739" spans="1:10" s="150" customFormat="1" ht="15.75" customHeight="1" x14ac:dyDescent="0.2">
      <c r="A739" s="118"/>
      <c r="B739" s="118"/>
      <c r="C739" s="118"/>
      <c r="E739" s="118"/>
      <c r="F739" s="118"/>
      <c r="G739" s="118"/>
      <c r="H739" s="118"/>
      <c r="I739" s="118"/>
      <c r="J739" s="118"/>
    </row>
    <row r="740" spans="1:10" s="150" customFormat="1" ht="15.75" customHeight="1" x14ac:dyDescent="0.2">
      <c r="A740" s="118"/>
      <c r="B740" s="118"/>
      <c r="C740" s="118"/>
      <c r="E740" s="118"/>
      <c r="F740" s="118"/>
      <c r="G740" s="118"/>
      <c r="H740" s="118"/>
      <c r="I740" s="118"/>
      <c r="J740" s="118"/>
    </row>
    <row r="741" spans="1:10" s="150" customFormat="1" ht="15.75" customHeight="1" x14ac:dyDescent="0.2">
      <c r="A741" s="118"/>
      <c r="B741" s="118"/>
      <c r="C741" s="118"/>
      <c r="E741" s="118"/>
      <c r="F741" s="118"/>
      <c r="G741" s="118"/>
      <c r="H741" s="118"/>
      <c r="I741" s="118"/>
      <c r="J741" s="118"/>
    </row>
    <row r="742" spans="1:10" s="150" customFormat="1" ht="15.75" customHeight="1" x14ac:dyDescent="0.2">
      <c r="A742" s="118"/>
      <c r="B742" s="118"/>
      <c r="C742" s="118"/>
      <c r="E742" s="118"/>
      <c r="F742" s="118"/>
      <c r="G742" s="118"/>
      <c r="H742" s="118"/>
      <c r="I742" s="118"/>
      <c r="J742" s="118"/>
    </row>
    <row r="743" spans="1:10" s="150" customFormat="1" ht="15.75" customHeight="1" x14ac:dyDescent="0.2">
      <c r="A743" s="118"/>
      <c r="B743" s="118"/>
      <c r="C743" s="118"/>
      <c r="E743" s="118"/>
      <c r="F743" s="118"/>
      <c r="G743" s="118"/>
      <c r="H743" s="118"/>
      <c r="I743" s="118"/>
      <c r="J743" s="118"/>
    </row>
    <row r="744" spans="1:10" s="150" customFormat="1" ht="15.75" customHeight="1" x14ac:dyDescent="0.2">
      <c r="A744" s="118"/>
      <c r="B744" s="118"/>
      <c r="C744" s="118"/>
      <c r="E744" s="118"/>
      <c r="F744" s="118"/>
      <c r="G744" s="118"/>
      <c r="H744" s="118"/>
      <c r="I744" s="118"/>
      <c r="J744" s="118"/>
    </row>
    <row r="745" spans="1:10" s="150" customFormat="1" ht="15.75" customHeight="1" x14ac:dyDescent="0.2">
      <c r="A745" s="118"/>
      <c r="B745" s="118"/>
      <c r="C745" s="118"/>
      <c r="E745" s="118"/>
      <c r="F745" s="118"/>
      <c r="G745" s="118"/>
      <c r="H745" s="118"/>
      <c r="I745" s="118"/>
      <c r="J745" s="118"/>
    </row>
    <row r="746" spans="1:10" s="150" customFormat="1" ht="15.75" customHeight="1" x14ac:dyDescent="0.2">
      <c r="A746" s="118"/>
      <c r="B746" s="118"/>
      <c r="C746" s="118"/>
      <c r="E746" s="118"/>
      <c r="F746" s="118"/>
      <c r="G746" s="118"/>
      <c r="H746" s="118"/>
      <c r="I746" s="118"/>
      <c r="J746" s="118"/>
    </row>
    <row r="747" spans="1:10" s="150" customFormat="1" ht="15.75" customHeight="1" x14ac:dyDescent="0.2">
      <c r="A747" s="118"/>
      <c r="B747" s="118"/>
      <c r="C747" s="118"/>
      <c r="E747" s="118"/>
      <c r="F747" s="118"/>
      <c r="G747" s="118"/>
      <c r="H747" s="118"/>
      <c r="I747" s="118"/>
      <c r="J747" s="118"/>
    </row>
    <row r="748" spans="1:10" s="150" customFormat="1" ht="15.75" customHeight="1" x14ac:dyDescent="0.2">
      <c r="A748" s="118"/>
      <c r="B748" s="118"/>
      <c r="C748" s="118"/>
      <c r="E748" s="118"/>
      <c r="F748" s="118"/>
      <c r="G748" s="118"/>
      <c r="H748" s="118"/>
      <c r="I748" s="118"/>
      <c r="J748" s="118"/>
    </row>
    <row r="749" spans="1:10" s="150" customFormat="1" ht="15.75" customHeight="1" x14ac:dyDescent="0.2">
      <c r="A749" s="118"/>
      <c r="B749" s="118"/>
      <c r="C749" s="118"/>
      <c r="E749" s="118"/>
      <c r="F749" s="118"/>
      <c r="G749" s="118"/>
      <c r="H749" s="118"/>
      <c r="I749" s="118"/>
      <c r="J749" s="118"/>
    </row>
    <row r="750" spans="1:10" s="150" customFormat="1" ht="15.75" customHeight="1" x14ac:dyDescent="0.2">
      <c r="A750" s="118"/>
      <c r="B750" s="118"/>
      <c r="C750" s="118"/>
      <c r="E750" s="118"/>
      <c r="F750" s="118"/>
      <c r="G750" s="118"/>
      <c r="H750" s="118"/>
      <c r="I750" s="118"/>
      <c r="J750" s="118"/>
    </row>
    <row r="751" spans="1:10" s="150" customFormat="1" ht="15.75" customHeight="1" x14ac:dyDescent="0.2">
      <c r="A751" s="118"/>
      <c r="B751" s="118"/>
      <c r="C751" s="118"/>
      <c r="E751" s="118"/>
      <c r="F751" s="118"/>
      <c r="G751" s="118"/>
      <c r="H751" s="118"/>
      <c r="I751" s="118"/>
      <c r="J751" s="118"/>
    </row>
    <row r="752" spans="1:10" s="150" customFormat="1" ht="15.75" customHeight="1" x14ac:dyDescent="0.2">
      <c r="A752" s="118"/>
      <c r="B752" s="118"/>
      <c r="C752" s="118"/>
      <c r="E752" s="118"/>
      <c r="F752" s="118"/>
      <c r="G752" s="118"/>
      <c r="H752" s="118"/>
      <c r="I752" s="118"/>
      <c r="J752" s="118"/>
    </row>
    <row r="753" spans="1:10" s="150" customFormat="1" ht="15.75" customHeight="1" x14ac:dyDescent="0.2">
      <c r="A753" s="118"/>
      <c r="B753" s="118"/>
      <c r="C753" s="118"/>
      <c r="E753" s="118"/>
      <c r="F753" s="118"/>
      <c r="G753" s="118"/>
      <c r="H753" s="118"/>
      <c r="I753" s="118"/>
      <c r="J753" s="118"/>
    </row>
    <row r="754" spans="1:10" s="150" customFormat="1" ht="15.75" customHeight="1" x14ac:dyDescent="0.2">
      <c r="A754" s="118"/>
      <c r="B754" s="118"/>
      <c r="C754" s="118"/>
      <c r="E754" s="118"/>
      <c r="F754" s="118"/>
      <c r="G754" s="118"/>
      <c r="H754" s="118"/>
      <c r="I754" s="118"/>
      <c r="J754" s="118"/>
    </row>
    <row r="755" spans="1:10" s="150" customFormat="1" ht="15.75" customHeight="1" x14ac:dyDescent="0.2">
      <c r="A755" s="118"/>
      <c r="B755" s="118"/>
      <c r="C755" s="118"/>
      <c r="E755" s="118"/>
      <c r="F755" s="118"/>
      <c r="G755" s="118"/>
      <c r="H755" s="118"/>
      <c r="I755" s="118"/>
      <c r="J755" s="118"/>
    </row>
    <row r="756" spans="1:10" s="150" customFormat="1" ht="15.75" customHeight="1" x14ac:dyDescent="0.2">
      <c r="A756" s="118"/>
      <c r="B756" s="118"/>
      <c r="C756" s="118"/>
      <c r="E756" s="118"/>
      <c r="F756" s="118"/>
      <c r="G756" s="118"/>
      <c r="H756" s="118"/>
      <c r="I756" s="118"/>
      <c r="J756" s="118"/>
    </row>
    <row r="757" spans="1:10" s="150" customFormat="1" ht="15.75" customHeight="1" x14ac:dyDescent="0.2">
      <c r="A757" s="118"/>
      <c r="B757" s="118"/>
      <c r="C757" s="118"/>
      <c r="E757" s="118"/>
      <c r="F757" s="118"/>
      <c r="G757" s="118"/>
      <c r="H757" s="118"/>
      <c r="I757" s="118"/>
      <c r="J757" s="118"/>
    </row>
    <row r="758" spans="1:10" s="150" customFormat="1" ht="15.75" customHeight="1" x14ac:dyDescent="0.2">
      <c r="A758" s="118"/>
      <c r="B758" s="118"/>
      <c r="C758" s="118"/>
      <c r="E758" s="118"/>
      <c r="F758" s="118"/>
      <c r="G758" s="118"/>
      <c r="H758" s="118"/>
      <c r="I758" s="118"/>
      <c r="J758" s="118"/>
    </row>
    <row r="759" spans="1:10" s="150" customFormat="1" ht="15.75" customHeight="1" x14ac:dyDescent="0.2">
      <c r="A759" s="118"/>
      <c r="B759" s="118"/>
      <c r="C759" s="118"/>
      <c r="E759" s="118"/>
      <c r="F759" s="118"/>
      <c r="G759" s="118"/>
      <c r="H759" s="118"/>
      <c r="I759" s="118"/>
      <c r="J759" s="118"/>
    </row>
    <row r="760" spans="1:10" s="150" customFormat="1" ht="15.75" customHeight="1" x14ac:dyDescent="0.2">
      <c r="A760" s="118"/>
      <c r="B760" s="118"/>
      <c r="C760" s="118"/>
      <c r="E760" s="118"/>
      <c r="F760" s="118"/>
      <c r="G760" s="118"/>
      <c r="H760" s="118"/>
      <c r="I760" s="118"/>
      <c r="J760" s="118"/>
    </row>
    <row r="761" spans="1:10" s="150" customFormat="1" ht="15.75" customHeight="1" x14ac:dyDescent="0.2">
      <c r="A761" s="118"/>
      <c r="B761" s="118"/>
      <c r="C761" s="118"/>
      <c r="E761" s="118"/>
      <c r="F761" s="118"/>
      <c r="G761" s="118"/>
      <c r="H761" s="118"/>
      <c r="I761" s="118"/>
      <c r="J761" s="118"/>
    </row>
    <row r="762" spans="1:10" s="150" customFormat="1" ht="15.75" customHeight="1" x14ac:dyDescent="0.2">
      <c r="A762" s="118"/>
      <c r="B762" s="118"/>
      <c r="C762" s="118"/>
      <c r="E762" s="118"/>
      <c r="F762" s="118"/>
      <c r="G762" s="118"/>
      <c r="H762" s="118"/>
      <c r="I762" s="118"/>
      <c r="J762" s="118"/>
    </row>
    <row r="763" spans="1:10" s="150" customFormat="1" ht="15.75" customHeight="1" x14ac:dyDescent="0.2">
      <c r="A763" s="118"/>
      <c r="B763" s="118"/>
      <c r="C763" s="118"/>
      <c r="E763" s="118"/>
      <c r="F763" s="118"/>
      <c r="G763" s="118"/>
      <c r="H763" s="118"/>
      <c r="I763" s="118"/>
      <c r="J763" s="118"/>
    </row>
    <row r="764" spans="1:10" s="150" customFormat="1" ht="15.75" customHeight="1" x14ac:dyDescent="0.2">
      <c r="A764" s="118"/>
      <c r="B764" s="118"/>
      <c r="C764" s="118"/>
      <c r="E764" s="118"/>
      <c r="F764" s="118"/>
      <c r="G764" s="118"/>
      <c r="H764" s="118"/>
      <c r="I764" s="118"/>
      <c r="J764" s="118"/>
    </row>
    <row r="765" spans="1:10" s="150" customFormat="1" ht="15.75" customHeight="1" x14ac:dyDescent="0.2">
      <c r="A765" s="118"/>
      <c r="B765" s="118"/>
      <c r="C765" s="118"/>
      <c r="E765" s="118"/>
      <c r="F765" s="118"/>
      <c r="G765" s="118"/>
      <c r="H765" s="118"/>
      <c r="I765" s="118"/>
      <c r="J765" s="118"/>
    </row>
    <row r="766" spans="1:10" s="150" customFormat="1" ht="15.75" customHeight="1" x14ac:dyDescent="0.2">
      <c r="A766" s="118"/>
      <c r="B766" s="118"/>
      <c r="C766" s="118"/>
      <c r="E766" s="118"/>
      <c r="F766" s="118"/>
      <c r="G766" s="118"/>
      <c r="H766" s="118"/>
      <c r="I766" s="118"/>
      <c r="J766" s="118"/>
    </row>
    <row r="767" spans="1:10" s="150" customFormat="1" ht="15.75" customHeight="1" x14ac:dyDescent="0.2">
      <c r="A767" s="118"/>
      <c r="B767" s="118"/>
      <c r="C767" s="118"/>
      <c r="E767" s="118"/>
      <c r="F767" s="118"/>
      <c r="G767" s="118"/>
      <c r="H767" s="118"/>
      <c r="I767" s="118"/>
      <c r="J767" s="118"/>
    </row>
    <row r="768" spans="1:10" s="150" customFormat="1" ht="15.75" customHeight="1" x14ac:dyDescent="0.2">
      <c r="A768" s="118"/>
      <c r="B768" s="118"/>
      <c r="C768" s="118"/>
      <c r="E768" s="118"/>
      <c r="F768" s="118"/>
      <c r="G768" s="118"/>
      <c r="H768" s="118"/>
      <c r="I768" s="118"/>
      <c r="J768" s="118"/>
    </row>
    <row r="769" spans="1:10" s="150" customFormat="1" ht="15.75" customHeight="1" x14ac:dyDescent="0.2">
      <c r="A769" s="118"/>
      <c r="B769" s="118"/>
      <c r="C769" s="118"/>
      <c r="E769" s="118"/>
      <c r="F769" s="118"/>
      <c r="G769" s="118"/>
      <c r="H769" s="118"/>
      <c r="I769" s="118"/>
      <c r="J769" s="118"/>
    </row>
    <row r="770" spans="1:10" s="150" customFormat="1" ht="15.75" customHeight="1" x14ac:dyDescent="0.2">
      <c r="A770" s="118"/>
      <c r="B770" s="118"/>
      <c r="C770" s="118"/>
      <c r="E770" s="118"/>
      <c r="F770" s="118"/>
      <c r="G770" s="118"/>
      <c r="H770" s="118"/>
      <c r="I770" s="118"/>
      <c r="J770" s="118"/>
    </row>
    <row r="771" spans="1:10" s="150" customFormat="1" ht="15.75" customHeight="1" x14ac:dyDescent="0.2">
      <c r="A771" s="118"/>
      <c r="B771" s="118"/>
      <c r="C771" s="118"/>
      <c r="E771" s="118"/>
      <c r="F771" s="118"/>
      <c r="G771" s="118"/>
      <c r="H771" s="118"/>
      <c r="I771" s="118"/>
      <c r="J771" s="118"/>
    </row>
    <row r="772" spans="1:10" s="150" customFormat="1" ht="15.75" customHeight="1" x14ac:dyDescent="0.2">
      <c r="A772" s="118"/>
      <c r="B772" s="118"/>
      <c r="C772" s="118"/>
      <c r="E772" s="118"/>
      <c r="F772" s="118"/>
      <c r="G772" s="118"/>
      <c r="H772" s="118"/>
      <c r="I772" s="118"/>
      <c r="J772" s="118"/>
    </row>
    <row r="773" spans="1:10" s="150" customFormat="1" ht="15.75" customHeight="1" x14ac:dyDescent="0.2">
      <c r="A773" s="118"/>
      <c r="B773" s="118"/>
      <c r="C773" s="118"/>
      <c r="E773" s="118"/>
      <c r="F773" s="118"/>
      <c r="G773" s="118"/>
      <c r="H773" s="118"/>
      <c r="I773" s="118"/>
      <c r="J773" s="118"/>
    </row>
    <row r="774" spans="1:10" s="150" customFormat="1" ht="15.75" customHeight="1" x14ac:dyDescent="0.2">
      <c r="A774" s="118"/>
      <c r="B774" s="118"/>
      <c r="C774" s="118"/>
      <c r="E774" s="118"/>
      <c r="F774" s="118"/>
      <c r="G774" s="118"/>
      <c r="H774" s="118"/>
      <c r="I774" s="118"/>
      <c r="J774" s="118"/>
    </row>
    <row r="775" spans="1:10" s="150" customFormat="1" ht="15.75" customHeight="1" x14ac:dyDescent="0.2">
      <c r="A775" s="118"/>
      <c r="B775" s="118"/>
      <c r="C775" s="118"/>
      <c r="E775" s="118"/>
      <c r="F775" s="118"/>
      <c r="G775" s="118"/>
      <c r="H775" s="118"/>
      <c r="I775" s="118"/>
      <c r="J775" s="118"/>
    </row>
    <row r="776" spans="1:10" s="150" customFormat="1" ht="15.75" customHeight="1" x14ac:dyDescent="0.2">
      <c r="A776" s="118"/>
      <c r="B776" s="118"/>
      <c r="C776" s="118"/>
      <c r="E776" s="118"/>
      <c r="F776" s="118"/>
      <c r="G776" s="118"/>
      <c r="H776" s="118"/>
      <c r="I776" s="118"/>
      <c r="J776" s="118"/>
    </row>
    <row r="777" spans="1:10" s="150" customFormat="1" ht="15.75" customHeight="1" x14ac:dyDescent="0.2">
      <c r="A777" s="118"/>
      <c r="B777" s="118"/>
      <c r="C777" s="118"/>
      <c r="E777" s="118"/>
      <c r="F777" s="118"/>
      <c r="G777" s="118"/>
      <c r="H777" s="118"/>
      <c r="I777" s="118"/>
      <c r="J777" s="118"/>
    </row>
    <row r="778" spans="1:10" s="150" customFormat="1" ht="15.75" customHeight="1" x14ac:dyDescent="0.2">
      <c r="A778" s="118"/>
      <c r="B778" s="118"/>
      <c r="C778" s="118"/>
      <c r="E778" s="118"/>
      <c r="F778" s="118"/>
      <c r="G778" s="118"/>
      <c r="H778" s="118"/>
      <c r="I778" s="118"/>
      <c r="J778" s="118"/>
    </row>
    <row r="779" spans="1:10" s="150" customFormat="1" ht="15.75" customHeight="1" x14ac:dyDescent="0.2">
      <c r="A779" s="118"/>
      <c r="B779" s="118"/>
      <c r="C779" s="118"/>
      <c r="E779" s="118"/>
      <c r="F779" s="118"/>
      <c r="G779" s="118"/>
      <c r="H779" s="118"/>
      <c r="I779" s="118"/>
      <c r="J779" s="118"/>
    </row>
    <row r="780" spans="1:10" s="150" customFormat="1" ht="15.75" customHeight="1" x14ac:dyDescent="0.2">
      <c r="A780" s="118"/>
      <c r="B780" s="118"/>
      <c r="C780" s="118"/>
      <c r="E780" s="118"/>
      <c r="F780" s="118"/>
      <c r="G780" s="118"/>
      <c r="H780" s="118"/>
      <c r="I780" s="118"/>
      <c r="J780" s="118"/>
    </row>
    <row r="781" spans="1:10" s="150" customFormat="1" ht="15.75" customHeight="1" x14ac:dyDescent="0.2">
      <c r="A781" s="118"/>
      <c r="B781" s="118"/>
      <c r="C781" s="118"/>
      <c r="E781" s="118"/>
      <c r="F781" s="118"/>
      <c r="G781" s="118"/>
      <c r="H781" s="118"/>
      <c r="I781" s="118"/>
      <c r="J781" s="118"/>
    </row>
    <row r="782" spans="1:10" s="150" customFormat="1" ht="15.75" customHeight="1" x14ac:dyDescent="0.2">
      <c r="A782" s="118"/>
      <c r="B782" s="118"/>
      <c r="C782" s="118"/>
      <c r="E782" s="118"/>
      <c r="F782" s="118"/>
      <c r="G782" s="118"/>
      <c r="H782" s="118"/>
      <c r="I782" s="118"/>
      <c r="J782" s="118"/>
    </row>
    <row r="783" spans="1:10" s="150" customFormat="1" ht="15.75" customHeight="1" x14ac:dyDescent="0.2">
      <c r="A783" s="118"/>
      <c r="B783" s="118"/>
      <c r="C783" s="118"/>
      <c r="E783" s="118"/>
      <c r="F783" s="118"/>
      <c r="G783" s="118"/>
      <c r="H783" s="118"/>
      <c r="I783" s="118"/>
      <c r="J783" s="118"/>
    </row>
    <row r="784" spans="1:10" s="150" customFormat="1" ht="15.75" customHeight="1" x14ac:dyDescent="0.2">
      <c r="A784" s="118"/>
      <c r="B784" s="118"/>
      <c r="C784" s="118"/>
      <c r="E784" s="118"/>
      <c r="F784" s="118"/>
      <c r="G784" s="118"/>
      <c r="H784" s="118"/>
      <c r="I784" s="118"/>
      <c r="J784" s="118"/>
    </row>
    <row r="785" spans="1:10" s="150" customFormat="1" ht="15.75" customHeight="1" x14ac:dyDescent="0.2">
      <c r="A785" s="118"/>
      <c r="B785" s="118"/>
      <c r="C785" s="118"/>
      <c r="E785" s="118"/>
      <c r="F785" s="118"/>
      <c r="G785" s="118"/>
      <c r="H785" s="118"/>
      <c r="I785" s="118"/>
      <c r="J785" s="118"/>
    </row>
    <row r="786" spans="1:10" s="150" customFormat="1" ht="15.75" customHeight="1" x14ac:dyDescent="0.2">
      <c r="A786" s="118"/>
      <c r="B786" s="118"/>
      <c r="C786" s="118"/>
      <c r="E786" s="118"/>
      <c r="F786" s="118"/>
      <c r="G786" s="118"/>
      <c r="H786" s="118"/>
      <c r="I786" s="118"/>
      <c r="J786" s="118"/>
    </row>
    <row r="787" spans="1:10" s="150" customFormat="1" ht="15.75" customHeight="1" x14ac:dyDescent="0.2">
      <c r="A787" s="118"/>
      <c r="B787" s="118"/>
      <c r="C787" s="118"/>
      <c r="E787" s="118"/>
      <c r="F787" s="118"/>
      <c r="G787" s="118"/>
      <c r="H787" s="118"/>
      <c r="I787" s="118"/>
      <c r="J787" s="118"/>
    </row>
    <row r="788" spans="1:10" s="150" customFormat="1" ht="15.75" customHeight="1" x14ac:dyDescent="0.2">
      <c r="A788" s="118"/>
      <c r="B788" s="118"/>
      <c r="C788" s="118"/>
      <c r="E788" s="118"/>
      <c r="F788" s="118"/>
      <c r="G788" s="118"/>
      <c r="H788" s="118"/>
      <c r="I788" s="118"/>
      <c r="J788" s="118"/>
    </row>
    <row r="789" spans="1:10" s="150" customFormat="1" ht="15.75" customHeight="1" x14ac:dyDescent="0.2">
      <c r="A789" s="118"/>
      <c r="B789" s="118"/>
      <c r="C789" s="118"/>
      <c r="E789" s="118"/>
      <c r="F789" s="118"/>
      <c r="G789" s="118"/>
      <c r="H789" s="118"/>
      <c r="I789" s="118"/>
      <c r="J789" s="118"/>
    </row>
    <row r="790" spans="1:10" s="150" customFormat="1" ht="15.75" customHeight="1" x14ac:dyDescent="0.2">
      <c r="A790" s="118"/>
      <c r="B790" s="118"/>
      <c r="C790" s="118"/>
      <c r="E790" s="118"/>
      <c r="F790" s="118"/>
      <c r="G790" s="118"/>
      <c r="H790" s="118"/>
      <c r="I790" s="118"/>
      <c r="J790" s="118"/>
    </row>
    <row r="791" spans="1:10" s="150" customFormat="1" ht="15.75" customHeight="1" x14ac:dyDescent="0.2">
      <c r="A791" s="118"/>
      <c r="B791" s="118"/>
      <c r="C791" s="118"/>
      <c r="E791" s="118"/>
      <c r="F791" s="118"/>
      <c r="G791" s="118"/>
      <c r="H791" s="118"/>
      <c r="I791" s="118"/>
      <c r="J791" s="118"/>
    </row>
    <row r="792" spans="1:10" s="150" customFormat="1" ht="15.75" customHeight="1" x14ac:dyDescent="0.2">
      <c r="A792" s="118"/>
      <c r="B792" s="118"/>
      <c r="C792" s="118"/>
      <c r="E792" s="118"/>
      <c r="F792" s="118"/>
      <c r="G792" s="118"/>
      <c r="H792" s="118"/>
      <c r="I792" s="118"/>
      <c r="J792" s="118"/>
    </row>
    <row r="793" spans="1:10" s="150" customFormat="1" ht="15.75" customHeight="1" x14ac:dyDescent="0.2">
      <c r="A793" s="118"/>
      <c r="B793" s="118"/>
      <c r="C793" s="118"/>
      <c r="E793" s="118"/>
      <c r="F793" s="118"/>
      <c r="G793" s="118"/>
      <c r="H793" s="118"/>
      <c r="I793" s="118"/>
      <c r="J793" s="118"/>
    </row>
    <row r="794" spans="1:10" s="150" customFormat="1" ht="15.75" customHeight="1" x14ac:dyDescent="0.2">
      <c r="A794" s="118"/>
      <c r="B794" s="118"/>
      <c r="C794" s="118"/>
      <c r="E794" s="118"/>
      <c r="F794" s="118"/>
      <c r="G794" s="118"/>
      <c r="H794" s="118"/>
      <c r="I794" s="118"/>
      <c r="J794" s="118"/>
    </row>
    <row r="795" spans="1:10" s="150" customFormat="1" ht="15.75" customHeight="1" x14ac:dyDescent="0.2">
      <c r="A795" s="118"/>
      <c r="B795" s="118"/>
      <c r="C795" s="118"/>
      <c r="E795" s="118"/>
      <c r="F795" s="118"/>
      <c r="G795" s="118"/>
      <c r="H795" s="118"/>
      <c r="I795" s="118"/>
      <c r="J795" s="118"/>
    </row>
    <row r="796" spans="1:10" s="150" customFormat="1" ht="15.75" customHeight="1" x14ac:dyDescent="0.2">
      <c r="A796" s="118"/>
      <c r="B796" s="118"/>
      <c r="C796" s="118"/>
      <c r="E796" s="118"/>
      <c r="F796" s="118"/>
      <c r="G796" s="118"/>
      <c r="H796" s="118"/>
      <c r="I796" s="118"/>
      <c r="J796" s="118"/>
    </row>
    <row r="797" spans="1:10" s="150" customFormat="1" ht="15.75" customHeight="1" x14ac:dyDescent="0.2">
      <c r="A797" s="118"/>
      <c r="B797" s="118"/>
      <c r="C797" s="118"/>
      <c r="E797" s="118"/>
      <c r="F797" s="118"/>
      <c r="G797" s="118"/>
      <c r="H797" s="118"/>
      <c r="I797" s="118"/>
      <c r="J797" s="118"/>
    </row>
    <row r="798" spans="1:10" s="150" customFormat="1" ht="15.75" customHeight="1" x14ac:dyDescent="0.2">
      <c r="A798" s="118"/>
      <c r="B798" s="118"/>
      <c r="C798" s="118"/>
      <c r="E798" s="118"/>
      <c r="F798" s="118"/>
      <c r="G798" s="118"/>
      <c r="H798" s="118"/>
      <c r="I798" s="118"/>
      <c r="J798" s="118"/>
    </row>
    <row r="799" spans="1:10" s="150" customFormat="1" ht="15.75" customHeight="1" x14ac:dyDescent="0.2">
      <c r="A799" s="118"/>
      <c r="B799" s="118"/>
      <c r="C799" s="118"/>
      <c r="E799" s="118"/>
      <c r="F799" s="118"/>
      <c r="G799" s="118"/>
      <c r="H799" s="118"/>
      <c r="I799" s="118"/>
      <c r="J799" s="118"/>
    </row>
    <row r="800" spans="1:10" s="150" customFormat="1" ht="15.75" customHeight="1" x14ac:dyDescent="0.2">
      <c r="A800" s="118"/>
      <c r="B800" s="118"/>
      <c r="C800" s="118"/>
      <c r="E800" s="118"/>
      <c r="F800" s="118"/>
      <c r="G800" s="118"/>
      <c r="H800" s="118"/>
      <c r="I800" s="118"/>
      <c r="J800" s="118"/>
    </row>
    <row r="801" spans="1:10" s="150" customFormat="1" ht="15.75" customHeight="1" x14ac:dyDescent="0.2">
      <c r="A801" s="118"/>
      <c r="B801" s="118"/>
      <c r="C801" s="118"/>
      <c r="E801" s="118"/>
      <c r="F801" s="118"/>
      <c r="G801" s="118"/>
      <c r="H801" s="118"/>
      <c r="I801" s="118"/>
      <c r="J801" s="118"/>
    </row>
    <row r="802" spans="1:10" s="150" customFormat="1" ht="15.75" customHeight="1" x14ac:dyDescent="0.2">
      <c r="A802" s="118"/>
      <c r="B802" s="118"/>
      <c r="C802" s="118"/>
      <c r="E802" s="118"/>
      <c r="F802" s="118"/>
      <c r="G802" s="118"/>
      <c r="H802" s="118"/>
      <c r="I802" s="118"/>
      <c r="J802" s="118"/>
    </row>
    <row r="803" spans="1:10" s="150" customFormat="1" ht="15.75" customHeight="1" x14ac:dyDescent="0.2">
      <c r="A803" s="118"/>
      <c r="B803" s="118"/>
      <c r="C803" s="118"/>
      <c r="E803" s="118"/>
      <c r="F803" s="118"/>
      <c r="G803" s="118"/>
      <c r="H803" s="118"/>
      <c r="I803" s="118"/>
      <c r="J803" s="118"/>
    </row>
    <row r="804" spans="1:10" s="150" customFormat="1" ht="15.75" customHeight="1" x14ac:dyDescent="0.2">
      <c r="A804" s="118"/>
      <c r="B804" s="118"/>
      <c r="C804" s="118"/>
      <c r="E804" s="118"/>
      <c r="F804" s="118"/>
      <c r="G804" s="118"/>
      <c r="H804" s="118"/>
      <c r="I804" s="118"/>
      <c r="J804" s="118"/>
    </row>
    <row r="805" spans="1:10" s="150" customFormat="1" ht="15.75" customHeight="1" x14ac:dyDescent="0.2">
      <c r="A805" s="118"/>
      <c r="B805" s="118"/>
      <c r="C805" s="118"/>
      <c r="E805" s="118"/>
      <c r="F805" s="118"/>
      <c r="G805" s="118"/>
      <c r="H805" s="118"/>
      <c r="I805" s="118"/>
      <c r="J805" s="118"/>
    </row>
    <row r="806" spans="1:10" s="150" customFormat="1" ht="15.75" customHeight="1" x14ac:dyDescent="0.2">
      <c r="A806" s="118"/>
      <c r="B806" s="118"/>
      <c r="C806" s="118"/>
      <c r="E806" s="118"/>
      <c r="F806" s="118"/>
      <c r="G806" s="118"/>
      <c r="H806" s="118"/>
      <c r="I806" s="118"/>
      <c r="J806" s="118"/>
    </row>
    <row r="807" spans="1:10" s="150" customFormat="1" ht="15.75" customHeight="1" x14ac:dyDescent="0.2">
      <c r="A807" s="118"/>
      <c r="B807" s="118"/>
      <c r="C807" s="118"/>
      <c r="E807" s="118"/>
      <c r="F807" s="118"/>
      <c r="G807" s="118"/>
      <c r="H807" s="118"/>
      <c r="I807" s="118"/>
      <c r="J807" s="118"/>
    </row>
    <row r="808" spans="1:10" s="150" customFormat="1" ht="15.75" customHeight="1" x14ac:dyDescent="0.2">
      <c r="A808" s="118"/>
      <c r="B808" s="118"/>
      <c r="C808" s="118"/>
      <c r="E808" s="118"/>
      <c r="F808" s="118"/>
      <c r="G808" s="118"/>
      <c r="H808" s="118"/>
      <c r="I808" s="118"/>
      <c r="J808" s="118"/>
    </row>
    <row r="809" spans="1:10" s="150" customFormat="1" ht="15.75" customHeight="1" x14ac:dyDescent="0.2">
      <c r="A809" s="118"/>
      <c r="B809" s="118"/>
      <c r="C809" s="118"/>
      <c r="E809" s="118"/>
      <c r="F809" s="118"/>
      <c r="G809" s="118"/>
      <c r="H809" s="118"/>
      <c r="I809" s="118"/>
      <c r="J809" s="118"/>
    </row>
    <row r="810" spans="1:10" s="150" customFormat="1" ht="15.75" customHeight="1" x14ac:dyDescent="0.2">
      <c r="A810" s="118"/>
      <c r="B810" s="118"/>
      <c r="C810" s="118"/>
      <c r="E810" s="118"/>
      <c r="F810" s="118"/>
      <c r="G810" s="118"/>
      <c r="H810" s="118"/>
      <c r="I810" s="118"/>
      <c r="J810" s="118"/>
    </row>
    <row r="811" spans="1:10" s="150" customFormat="1" ht="15.75" customHeight="1" x14ac:dyDescent="0.2">
      <c r="A811" s="118"/>
      <c r="B811" s="118"/>
      <c r="C811" s="118"/>
      <c r="E811" s="118"/>
      <c r="F811" s="118"/>
      <c r="G811" s="118"/>
      <c r="H811" s="118"/>
      <c r="I811" s="118"/>
      <c r="J811" s="118"/>
    </row>
    <row r="812" spans="1:10" s="150" customFormat="1" ht="15.75" customHeight="1" x14ac:dyDescent="0.2">
      <c r="A812" s="118"/>
      <c r="B812" s="118"/>
      <c r="C812" s="118"/>
      <c r="E812" s="118"/>
      <c r="F812" s="118"/>
      <c r="G812" s="118"/>
      <c r="H812" s="118"/>
      <c r="I812" s="118"/>
      <c r="J812" s="118"/>
    </row>
    <row r="813" spans="1:10" s="150" customFormat="1" ht="15.75" customHeight="1" x14ac:dyDescent="0.2">
      <c r="A813" s="118"/>
      <c r="B813" s="118"/>
      <c r="C813" s="118"/>
      <c r="E813" s="118"/>
      <c r="F813" s="118"/>
      <c r="G813" s="118"/>
      <c r="H813" s="118"/>
      <c r="I813" s="118"/>
      <c r="J813" s="118"/>
    </row>
    <row r="814" spans="1:10" s="150" customFormat="1" ht="15.75" customHeight="1" x14ac:dyDescent="0.2">
      <c r="A814" s="118"/>
      <c r="B814" s="118"/>
      <c r="C814" s="118"/>
      <c r="E814" s="118"/>
      <c r="F814" s="118"/>
      <c r="G814" s="118"/>
      <c r="H814" s="118"/>
      <c r="I814" s="118"/>
      <c r="J814" s="118"/>
    </row>
    <row r="815" spans="1:10" s="150" customFormat="1" ht="15.75" customHeight="1" x14ac:dyDescent="0.2">
      <c r="A815" s="118"/>
      <c r="B815" s="118"/>
      <c r="C815" s="118"/>
      <c r="E815" s="118"/>
      <c r="F815" s="118"/>
      <c r="G815" s="118"/>
      <c r="H815" s="118"/>
      <c r="I815" s="118"/>
      <c r="J815" s="118"/>
    </row>
    <row r="816" spans="1:10" s="150" customFormat="1" ht="15.75" customHeight="1" x14ac:dyDescent="0.2">
      <c r="A816" s="118"/>
      <c r="B816" s="118"/>
      <c r="C816" s="118"/>
      <c r="E816" s="118"/>
      <c r="F816" s="118"/>
      <c r="G816" s="118"/>
      <c r="H816" s="118"/>
      <c r="I816" s="118"/>
      <c r="J816" s="118"/>
    </row>
    <row r="817" spans="1:10" s="150" customFormat="1" ht="15.75" customHeight="1" x14ac:dyDescent="0.2">
      <c r="A817" s="118"/>
      <c r="B817" s="118"/>
      <c r="C817" s="118"/>
      <c r="E817" s="118"/>
      <c r="F817" s="118"/>
      <c r="G817" s="118"/>
      <c r="H817" s="118"/>
      <c r="I817" s="118"/>
      <c r="J817" s="118"/>
    </row>
    <row r="818" spans="1:10" s="150" customFormat="1" ht="15.75" customHeight="1" x14ac:dyDescent="0.2">
      <c r="A818" s="118"/>
      <c r="B818" s="118"/>
      <c r="C818" s="118"/>
      <c r="E818" s="118"/>
      <c r="F818" s="118"/>
      <c r="G818" s="118"/>
      <c r="H818" s="118"/>
      <c r="I818" s="118"/>
      <c r="J818" s="118"/>
    </row>
    <row r="819" spans="1:10" s="150" customFormat="1" ht="15.75" customHeight="1" x14ac:dyDescent="0.2">
      <c r="A819" s="118"/>
      <c r="B819" s="118"/>
      <c r="C819" s="118"/>
      <c r="E819" s="118"/>
      <c r="F819" s="118"/>
      <c r="G819" s="118"/>
      <c r="H819" s="118"/>
      <c r="I819" s="118"/>
      <c r="J819" s="118"/>
    </row>
    <row r="820" spans="1:10" s="150" customFormat="1" ht="15.75" customHeight="1" x14ac:dyDescent="0.2">
      <c r="A820" s="118"/>
      <c r="B820" s="118"/>
      <c r="C820" s="118"/>
      <c r="E820" s="118"/>
      <c r="F820" s="118"/>
      <c r="G820" s="118"/>
      <c r="H820" s="118"/>
      <c r="I820" s="118"/>
      <c r="J820" s="118"/>
    </row>
    <row r="821" spans="1:10" s="150" customFormat="1" ht="15.75" customHeight="1" x14ac:dyDescent="0.2">
      <c r="A821" s="118"/>
      <c r="B821" s="118"/>
      <c r="C821" s="118"/>
      <c r="E821" s="118"/>
      <c r="F821" s="118"/>
      <c r="G821" s="118"/>
      <c r="H821" s="118"/>
      <c r="I821" s="118"/>
      <c r="J821" s="118"/>
    </row>
    <row r="822" spans="1:10" s="150" customFormat="1" ht="15.75" customHeight="1" x14ac:dyDescent="0.2">
      <c r="A822" s="118"/>
      <c r="B822" s="118"/>
      <c r="C822" s="118"/>
      <c r="E822" s="118"/>
      <c r="F822" s="118"/>
      <c r="G822" s="118"/>
      <c r="H822" s="118"/>
      <c r="I822" s="118"/>
      <c r="J822" s="118"/>
    </row>
    <row r="823" spans="1:10" s="150" customFormat="1" ht="15.75" customHeight="1" x14ac:dyDescent="0.2">
      <c r="A823" s="118"/>
      <c r="B823" s="118"/>
      <c r="C823" s="118"/>
      <c r="E823" s="118"/>
      <c r="F823" s="118"/>
      <c r="G823" s="118"/>
      <c r="H823" s="118"/>
      <c r="I823" s="118"/>
      <c r="J823" s="118"/>
    </row>
    <row r="824" spans="1:10" s="150" customFormat="1" ht="15.75" customHeight="1" x14ac:dyDescent="0.2">
      <c r="A824" s="118"/>
      <c r="B824" s="118"/>
      <c r="C824" s="118"/>
      <c r="E824" s="118"/>
      <c r="F824" s="118"/>
      <c r="G824" s="118"/>
      <c r="H824" s="118"/>
      <c r="I824" s="118"/>
      <c r="J824" s="118"/>
    </row>
    <row r="825" spans="1:10" s="150" customFormat="1" ht="15.75" customHeight="1" x14ac:dyDescent="0.2">
      <c r="A825" s="118"/>
      <c r="B825" s="118"/>
      <c r="C825" s="118"/>
      <c r="E825" s="118"/>
      <c r="F825" s="118"/>
      <c r="G825" s="118"/>
      <c r="H825" s="118"/>
      <c r="I825" s="118"/>
      <c r="J825" s="118"/>
    </row>
    <row r="826" spans="1:10" s="150" customFormat="1" ht="15.75" customHeight="1" x14ac:dyDescent="0.2">
      <c r="A826" s="118"/>
      <c r="B826" s="118"/>
      <c r="C826" s="118"/>
      <c r="E826" s="118"/>
      <c r="F826" s="118"/>
      <c r="G826" s="118"/>
      <c r="H826" s="118"/>
      <c r="I826" s="118"/>
      <c r="J826" s="118"/>
    </row>
    <row r="827" spans="1:10" s="150" customFormat="1" ht="15.75" customHeight="1" x14ac:dyDescent="0.2">
      <c r="A827" s="118"/>
      <c r="B827" s="118"/>
      <c r="C827" s="118"/>
      <c r="E827" s="118"/>
      <c r="F827" s="118"/>
      <c r="G827" s="118"/>
      <c r="H827" s="118"/>
      <c r="I827" s="118"/>
      <c r="J827" s="118"/>
    </row>
    <row r="828" spans="1:10" s="150" customFormat="1" ht="15.75" customHeight="1" x14ac:dyDescent="0.2">
      <c r="A828" s="118"/>
      <c r="B828" s="118"/>
      <c r="C828" s="118"/>
      <c r="E828" s="118"/>
      <c r="F828" s="118"/>
      <c r="G828" s="118"/>
      <c r="H828" s="118"/>
      <c r="I828" s="118"/>
      <c r="J828" s="118"/>
    </row>
    <row r="829" spans="1:10" s="150" customFormat="1" ht="15.75" customHeight="1" x14ac:dyDescent="0.2">
      <c r="A829" s="118"/>
      <c r="B829" s="118"/>
      <c r="C829" s="118"/>
      <c r="E829" s="118"/>
      <c r="F829" s="118"/>
      <c r="G829" s="118"/>
      <c r="H829" s="118"/>
      <c r="I829" s="118"/>
      <c r="J829" s="118"/>
    </row>
    <row r="830" spans="1:10" s="150" customFormat="1" ht="15.75" customHeight="1" x14ac:dyDescent="0.2">
      <c r="A830" s="118"/>
      <c r="B830" s="118"/>
      <c r="C830" s="118"/>
      <c r="E830" s="118"/>
      <c r="F830" s="118"/>
      <c r="G830" s="118"/>
      <c r="H830" s="118"/>
      <c r="I830" s="118"/>
      <c r="J830" s="118"/>
    </row>
    <row r="831" spans="1:10" s="150" customFormat="1" ht="15.75" customHeight="1" x14ac:dyDescent="0.2">
      <c r="A831" s="118"/>
      <c r="B831" s="118"/>
      <c r="C831" s="118"/>
      <c r="E831" s="118"/>
      <c r="F831" s="118"/>
      <c r="G831" s="118"/>
      <c r="H831" s="118"/>
      <c r="I831" s="118"/>
      <c r="J831" s="118"/>
    </row>
    <row r="832" spans="1:10" s="150" customFormat="1" ht="15.75" customHeight="1" x14ac:dyDescent="0.2">
      <c r="A832" s="118"/>
      <c r="B832" s="118"/>
      <c r="C832" s="118"/>
      <c r="E832" s="118"/>
      <c r="F832" s="118"/>
      <c r="G832" s="118"/>
      <c r="H832" s="118"/>
      <c r="I832" s="118"/>
      <c r="J832" s="118"/>
    </row>
    <row r="833" spans="1:10" s="150" customFormat="1" ht="15.75" customHeight="1" x14ac:dyDescent="0.2">
      <c r="A833" s="118"/>
      <c r="B833" s="118"/>
      <c r="C833" s="118"/>
      <c r="E833" s="118"/>
      <c r="F833" s="118"/>
      <c r="G833" s="118"/>
      <c r="H833" s="118"/>
      <c r="I833" s="118"/>
      <c r="J833" s="118"/>
    </row>
    <row r="834" spans="1:10" s="150" customFormat="1" ht="15.75" customHeight="1" x14ac:dyDescent="0.2">
      <c r="A834" s="118"/>
      <c r="B834" s="118"/>
      <c r="C834" s="118"/>
      <c r="E834" s="118"/>
      <c r="F834" s="118"/>
      <c r="G834" s="118"/>
      <c r="H834" s="118"/>
      <c r="I834" s="118"/>
      <c r="J834" s="118"/>
    </row>
    <row r="835" spans="1:10" s="150" customFormat="1" ht="15.75" customHeight="1" x14ac:dyDescent="0.2">
      <c r="A835" s="118"/>
      <c r="B835" s="118"/>
      <c r="C835" s="118"/>
      <c r="E835" s="118"/>
      <c r="F835" s="118"/>
      <c r="G835" s="118"/>
      <c r="H835" s="118"/>
      <c r="I835" s="118"/>
      <c r="J835" s="118"/>
    </row>
    <row r="836" spans="1:10" s="150" customFormat="1" ht="15.75" customHeight="1" x14ac:dyDescent="0.2">
      <c r="A836" s="118"/>
      <c r="B836" s="118"/>
      <c r="C836" s="118"/>
      <c r="E836" s="118"/>
      <c r="F836" s="118"/>
      <c r="G836" s="118"/>
      <c r="H836" s="118"/>
      <c r="I836" s="118"/>
      <c r="J836" s="118"/>
    </row>
    <row r="837" spans="1:10" s="150" customFormat="1" ht="15.75" customHeight="1" x14ac:dyDescent="0.2">
      <c r="A837" s="118"/>
      <c r="B837" s="118"/>
      <c r="C837" s="118"/>
      <c r="E837" s="118"/>
      <c r="F837" s="118"/>
      <c r="G837" s="118"/>
      <c r="H837" s="118"/>
      <c r="I837" s="118"/>
      <c r="J837" s="118"/>
    </row>
    <row r="838" spans="1:10" s="150" customFormat="1" ht="15.75" customHeight="1" x14ac:dyDescent="0.2">
      <c r="A838" s="118"/>
      <c r="B838" s="118"/>
      <c r="C838" s="118"/>
      <c r="E838" s="118"/>
      <c r="F838" s="118"/>
      <c r="G838" s="118"/>
      <c r="H838" s="118"/>
      <c r="I838" s="118"/>
      <c r="J838" s="118"/>
    </row>
    <row r="839" spans="1:10" s="150" customFormat="1" ht="15.75" customHeight="1" x14ac:dyDescent="0.2">
      <c r="A839" s="118"/>
      <c r="B839" s="118"/>
      <c r="C839" s="118"/>
      <c r="E839" s="118"/>
      <c r="F839" s="118"/>
      <c r="G839" s="118"/>
      <c r="H839" s="118"/>
      <c r="I839" s="118"/>
      <c r="J839" s="118"/>
    </row>
    <row r="840" spans="1:10" s="150" customFormat="1" ht="15.75" customHeight="1" x14ac:dyDescent="0.2">
      <c r="A840" s="118"/>
      <c r="B840" s="118"/>
      <c r="C840" s="118"/>
      <c r="E840" s="118"/>
      <c r="F840" s="118"/>
      <c r="G840" s="118"/>
      <c r="H840" s="118"/>
      <c r="I840" s="118"/>
      <c r="J840" s="118"/>
    </row>
    <row r="841" spans="1:10" s="150" customFormat="1" ht="15.75" customHeight="1" x14ac:dyDescent="0.2">
      <c r="A841" s="118"/>
      <c r="B841" s="118"/>
      <c r="C841" s="118"/>
      <c r="E841" s="118"/>
      <c r="F841" s="118"/>
      <c r="G841" s="118"/>
      <c r="H841" s="118"/>
      <c r="I841" s="118"/>
      <c r="J841" s="118"/>
    </row>
    <row r="842" spans="1:10" s="150" customFormat="1" ht="15.75" customHeight="1" x14ac:dyDescent="0.2">
      <c r="A842" s="118"/>
      <c r="B842" s="118"/>
      <c r="C842" s="118"/>
      <c r="E842" s="118"/>
      <c r="F842" s="118"/>
      <c r="G842" s="118"/>
      <c r="H842" s="118"/>
      <c r="I842" s="118"/>
      <c r="J842" s="118"/>
    </row>
    <row r="843" spans="1:10" s="150" customFormat="1" ht="15.75" customHeight="1" x14ac:dyDescent="0.2">
      <c r="A843" s="118"/>
      <c r="B843" s="118"/>
      <c r="C843" s="118"/>
      <c r="E843" s="118"/>
      <c r="F843" s="118"/>
      <c r="G843" s="118"/>
      <c r="H843" s="118"/>
      <c r="I843" s="118"/>
      <c r="J843" s="118"/>
    </row>
    <row r="844" spans="1:10" s="150" customFormat="1" ht="15.75" customHeight="1" x14ac:dyDescent="0.2">
      <c r="A844" s="118"/>
      <c r="B844" s="118"/>
      <c r="C844" s="118"/>
      <c r="E844" s="118"/>
      <c r="F844" s="118"/>
      <c r="G844" s="118"/>
      <c r="H844" s="118"/>
      <c r="I844" s="118"/>
      <c r="J844" s="118"/>
    </row>
    <row r="845" spans="1:10" s="150" customFormat="1" ht="15.75" customHeight="1" x14ac:dyDescent="0.2">
      <c r="A845" s="118"/>
      <c r="B845" s="118"/>
      <c r="C845" s="118"/>
      <c r="E845" s="118"/>
      <c r="F845" s="118"/>
      <c r="G845" s="118"/>
      <c r="H845" s="118"/>
      <c r="I845" s="118"/>
      <c r="J845" s="118"/>
    </row>
    <row r="846" spans="1:10" s="150" customFormat="1" ht="15.75" customHeight="1" x14ac:dyDescent="0.2">
      <c r="A846" s="118"/>
      <c r="B846" s="118"/>
      <c r="C846" s="118"/>
      <c r="E846" s="118"/>
      <c r="F846" s="118"/>
      <c r="G846" s="118"/>
      <c r="H846" s="118"/>
      <c r="I846" s="118"/>
      <c r="J846" s="118"/>
    </row>
    <row r="847" spans="1:10" s="150" customFormat="1" ht="15.75" customHeight="1" x14ac:dyDescent="0.2">
      <c r="A847" s="118"/>
      <c r="B847" s="118"/>
      <c r="C847" s="118"/>
      <c r="E847" s="118"/>
      <c r="F847" s="118"/>
      <c r="G847" s="118"/>
      <c r="H847" s="118"/>
      <c r="I847" s="118"/>
      <c r="J847" s="118"/>
    </row>
    <row r="848" spans="1:10" s="150" customFormat="1" ht="15.75" customHeight="1" x14ac:dyDescent="0.2">
      <c r="A848" s="118"/>
      <c r="B848" s="118"/>
      <c r="C848" s="118"/>
      <c r="E848" s="118"/>
      <c r="F848" s="118"/>
      <c r="G848" s="118"/>
      <c r="H848" s="118"/>
      <c r="I848" s="118"/>
      <c r="J848" s="118"/>
    </row>
    <row r="849" spans="1:10" s="150" customFormat="1" ht="15.75" customHeight="1" x14ac:dyDescent="0.2">
      <c r="A849" s="118"/>
      <c r="B849" s="118"/>
      <c r="C849" s="118"/>
      <c r="E849" s="118"/>
      <c r="F849" s="118"/>
      <c r="G849" s="118"/>
      <c r="H849" s="118"/>
      <c r="I849" s="118"/>
      <c r="J849" s="118"/>
    </row>
    <row r="850" spans="1:10" s="150" customFormat="1" ht="15.75" customHeight="1" x14ac:dyDescent="0.2">
      <c r="A850" s="118"/>
      <c r="B850" s="118"/>
      <c r="C850" s="118"/>
      <c r="E850" s="118"/>
      <c r="F850" s="118"/>
      <c r="G850" s="118"/>
      <c r="H850" s="118"/>
      <c r="I850" s="118"/>
      <c r="J850" s="118"/>
    </row>
    <row r="851" spans="1:10" s="150" customFormat="1" ht="15.75" customHeight="1" x14ac:dyDescent="0.2">
      <c r="A851" s="118"/>
      <c r="B851" s="118"/>
      <c r="C851" s="118"/>
      <c r="E851" s="118"/>
      <c r="F851" s="118"/>
      <c r="G851" s="118"/>
      <c r="H851" s="118"/>
      <c r="I851" s="118"/>
      <c r="J851" s="118"/>
    </row>
    <row r="852" spans="1:10" s="150" customFormat="1" ht="15.75" customHeight="1" x14ac:dyDescent="0.2">
      <c r="A852" s="118"/>
      <c r="B852" s="118"/>
      <c r="C852" s="118"/>
      <c r="E852" s="118"/>
      <c r="F852" s="118"/>
      <c r="G852" s="118"/>
      <c r="H852" s="118"/>
      <c r="I852" s="118"/>
      <c r="J852" s="118"/>
    </row>
    <row r="853" spans="1:10" s="150" customFormat="1" ht="15.75" customHeight="1" x14ac:dyDescent="0.2">
      <c r="A853" s="118"/>
      <c r="B853" s="118"/>
      <c r="C853" s="118"/>
      <c r="E853" s="118"/>
      <c r="F853" s="118"/>
      <c r="G853" s="118"/>
      <c r="H853" s="118"/>
      <c r="I853" s="118"/>
      <c r="J853" s="118"/>
    </row>
    <row r="854" spans="1:10" s="150" customFormat="1" ht="15.75" customHeight="1" x14ac:dyDescent="0.2">
      <c r="A854" s="118"/>
      <c r="B854" s="118"/>
      <c r="C854" s="118"/>
      <c r="E854" s="118"/>
      <c r="F854" s="118"/>
      <c r="G854" s="118"/>
      <c r="H854" s="118"/>
      <c r="I854" s="118"/>
      <c r="J854" s="118"/>
    </row>
    <row r="855" spans="1:10" s="150" customFormat="1" ht="15.75" customHeight="1" x14ac:dyDescent="0.2">
      <c r="A855" s="118"/>
      <c r="B855" s="118"/>
      <c r="C855" s="118"/>
      <c r="E855" s="118"/>
      <c r="F855" s="118"/>
      <c r="G855" s="118"/>
      <c r="H855" s="118"/>
      <c r="I855" s="118"/>
      <c r="J855" s="118"/>
    </row>
    <row r="856" spans="1:10" s="150" customFormat="1" ht="15.75" customHeight="1" x14ac:dyDescent="0.2">
      <c r="A856" s="118"/>
      <c r="B856" s="118"/>
      <c r="C856" s="118"/>
      <c r="E856" s="118"/>
      <c r="F856" s="118"/>
      <c r="G856" s="118"/>
      <c r="H856" s="118"/>
      <c r="I856" s="118"/>
      <c r="J856" s="118"/>
    </row>
    <row r="857" spans="1:10" s="150" customFormat="1" ht="15.75" customHeight="1" x14ac:dyDescent="0.2">
      <c r="A857" s="118"/>
      <c r="B857" s="118"/>
      <c r="C857" s="118"/>
      <c r="E857" s="118"/>
      <c r="F857" s="118"/>
      <c r="G857" s="118"/>
      <c r="H857" s="118"/>
      <c r="I857" s="118"/>
      <c r="J857" s="118"/>
    </row>
    <row r="858" spans="1:10" s="150" customFormat="1" ht="15.75" customHeight="1" x14ac:dyDescent="0.2">
      <c r="A858" s="118"/>
      <c r="B858" s="118"/>
      <c r="C858" s="118"/>
      <c r="E858" s="118"/>
      <c r="F858" s="118"/>
      <c r="G858" s="118"/>
      <c r="H858" s="118"/>
      <c r="I858" s="118"/>
      <c r="J858" s="118"/>
    </row>
    <row r="859" spans="1:10" s="150" customFormat="1" ht="15.75" customHeight="1" x14ac:dyDescent="0.2">
      <c r="A859" s="118"/>
      <c r="B859" s="118"/>
      <c r="C859" s="118"/>
      <c r="E859" s="118"/>
      <c r="F859" s="118"/>
      <c r="G859" s="118"/>
      <c r="H859" s="118"/>
      <c r="I859" s="118"/>
      <c r="J859" s="118"/>
    </row>
    <row r="860" spans="1:10" s="150" customFormat="1" ht="15.75" customHeight="1" x14ac:dyDescent="0.2">
      <c r="A860" s="118"/>
      <c r="B860" s="118"/>
      <c r="C860" s="118"/>
      <c r="E860" s="118"/>
      <c r="F860" s="118"/>
      <c r="G860" s="118"/>
      <c r="H860" s="118"/>
      <c r="I860" s="118"/>
      <c r="J860" s="118"/>
    </row>
    <row r="861" spans="1:10" s="150" customFormat="1" ht="15.75" customHeight="1" x14ac:dyDescent="0.2">
      <c r="A861" s="118"/>
      <c r="B861" s="118"/>
      <c r="C861" s="118"/>
      <c r="E861" s="118"/>
      <c r="F861" s="118"/>
      <c r="G861" s="118"/>
      <c r="H861" s="118"/>
      <c r="I861" s="118"/>
      <c r="J861" s="118"/>
    </row>
    <row r="862" spans="1:10" s="150" customFormat="1" ht="15.75" customHeight="1" x14ac:dyDescent="0.2">
      <c r="A862" s="118"/>
      <c r="B862" s="118"/>
      <c r="C862" s="118"/>
      <c r="E862" s="118"/>
      <c r="F862" s="118"/>
      <c r="G862" s="118"/>
      <c r="H862" s="118"/>
      <c r="I862" s="118"/>
      <c r="J862" s="118"/>
    </row>
    <row r="863" spans="1:10" s="150" customFormat="1" ht="15.75" customHeight="1" x14ac:dyDescent="0.2">
      <c r="A863" s="118"/>
      <c r="B863" s="118"/>
      <c r="C863" s="118"/>
      <c r="E863" s="118"/>
      <c r="F863" s="118"/>
      <c r="G863" s="118"/>
      <c r="H863" s="118"/>
      <c r="I863" s="118"/>
      <c r="J863" s="118"/>
    </row>
    <row r="864" spans="1:10" s="150" customFormat="1" ht="15.75" customHeight="1" x14ac:dyDescent="0.2">
      <c r="A864" s="118"/>
      <c r="B864" s="118"/>
      <c r="C864" s="118"/>
      <c r="E864" s="118"/>
      <c r="F864" s="118"/>
      <c r="G864" s="118"/>
      <c r="H864" s="118"/>
      <c r="I864" s="118"/>
      <c r="J864" s="118"/>
    </row>
    <row r="865" spans="1:10" s="150" customFormat="1" ht="15.75" customHeight="1" x14ac:dyDescent="0.2">
      <c r="A865" s="118"/>
      <c r="B865" s="118"/>
      <c r="C865" s="118"/>
      <c r="E865" s="118"/>
      <c r="F865" s="118"/>
      <c r="G865" s="118"/>
      <c r="H865" s="118"/>
      <c r="I865" s="118"/>
      <c r="J865" s="118"/>
    </row>
    <row r="866" spans="1:10" s="150" customFormat="1" ht="15.75" customHeight="1" x14ac:dyDescent="0.2">
      <c r="A866" s="118"/>
      <c r="B866" s="118"/>
      <c r="C866" s="118"/>
      <c r="E866" s="118"/>
      <c r="F866" s="118"/>
      <c r="G866" s="118"/>
      <c r="H866" s="118"/>
      <c r="I866" s="118"/>
      <c r="J866" s="118"/>
    </row>
    <row r="867" spans="1:10" s="150" customFormat="1" ht="15.75" customHeight="1" x14ac:dyDescent="0.2">
      <c r="A867" s="118"/>
      <c r="B867" s="118"/>
      <c r="C867" s="118"/>
      <c r="E867" s="118"/>
      <c r="F867" s="118"/>
      <c r="G867" s="118"/>
      <c r="H867" s="118"/>
      <c r="I867" s="118"/>
      <c r="J867" s="118"/>
    </row>
    <row r="868" spans="1:10" s="150" customFormat="1" ht="15.75" customHeight="1" x14ac:dyDescent="0.2">
      <c r="A868" s="118"/>
      <c r="B868" s="118"/>
      <c r="C868" s="118"/>
      <c r="E868" s="118"/>
      <c r="F868" s="118"/>
      <c r="G868" s="118"/>
      <c r="H868" s="118"/>
      <c r="I868" s="118"/>
      <c r="J868" s="118"/>
    </row>
    <row r="869" spans="1:10" s="150" customFormat="1" ht="15.75" customHeight="1" x14ac:dyDescent="0.2">
      <c r="A869" s="118"/>
      <c r="B869" s="118"/>
      <c r="C869" s="118"/>
      <c r="E869" s="118"/>
      <c r="F869" s="118"/>
      <c r="G869" s="118"/>
      <c r="H869" s="118"/>
      <c r="I869" s="118"/>
      <c r="J869" s="118"/>
    </row>
    <row r="870" spans="1:10" s="150" customFormat="1" ht="15.75" customHeight="1" x14ac:dyDescent="0.2">
      <c r="A870" s="118"/>
      <c r="B870" s="118"/>
      <c r="C870" s="118"/>
      <c r="E870" s="118"/>
      <c r="F870" s="118"/>
      <c r="G870" s="118"/>
      <c r="H870" s="118"/>
      <c r="I870" s="118"/>
      <c r="J870" s="118"/>
    </row>
    <row r="871" spans="1:10" s="150" customFormat="1" ht="15.75" customHeight="1" x14ac:dyDescent="0.2">
      <c r="A871" s="118"/>
      <c r="B871" s="118"/>
      <c r="C871" s="118"/>
      <c r="E871" s="118"/>
      <c r="F871" s="118"/>
      <c r="G871" s="118"/>
      <c r="H871" s="118"/>
      <c r="I871" s="118"/>
      <c r="J871" s="118"/>
    </row>
    <row r="872" spans="1:10" s="150" customFormat="1" ht="15.75" customHeight="1" x14ac:dyDescent="0.2">
      <c r="A872" s="118"/>
      <c r="B872" s="118"/>
      <c r="C872" s="118"/>
      <c r="E872" s="118"/>
      <c r="F872" s="118"/>
      <c r="G872" s="118"/>
      <c r="H872" s="118"/>
      <c r="I872" s="118"/>
      <c r="J872" s="118"/>
    </row>
    <row r="873" spans="1:10" s="150" customFormat="1" ht="15.75" customHeight="1" x14ac:dyDescent="0.2">
      <c r="A873" s="118"/>
      <c r="B873" s="118"/>
      <c r="C873" s="118"/>
      <c r="E873" s="118"/>
      <c r="F873" s="118"/>
      <c r="G873" s="118"/>
      <c r="H873" s="118"/>
      <c r="I873" s="118"/>
      <c r="J873" s="118"/>
    </row>
    <row r="874" spans="1:10" s="150" customFormat="1" ht="15.75" customHeight="1" x14ac:dyDescent="0.2">
      <c r="A874" s="118"/>
      <c r="B874" s="118"/>
      <c r="C874" s="118"/>
      <c r="E874" s="118"/>
      <c r="F874" s="118"/>
      <c r="G874" s="118"/>
      <c r="H874" s="118"/>
      <c r="I874" s="118"/>
      <c r="J874" s="118"/>
    </row>
    <row r="875" spans="1:10" s="150" customFormat="1" ht="15.75" customHeight="1" x14ac:dyDescent="0.2">
      <c r="A875" s="118"/>
      <c r="B875" s="118"/>
      <c r="C875" s="118"/>
      <c r="E875" s="118"/>
      <c r="F875" s="118"/>
      <c r="G875" s="118"/>
      <c r="H875" s="118"/>
      <c r="I875" s="118"/>
      <c r="J875" s="118"/>
    </row>
    <row r="876" spans="1:10" s="150" customFormat="1" ht="15.75" customHeight="1" x14ac:dyDescent="0.2">
      <c r="A876" s="118"/>
      <c r="B876" s="118"/>
      <c r="C876" s="118"/>
      <c r="E876" s="118"/>
      <c r="F876" s="118"/>
      <c r="G876" s="118"/>
      <c r="H876" s="118"/>
      <c r="I876" s="118"/>
      <c r="J876" s="118"/>
    </row>
    <row r="877" spans="1:10" s="150" customFormat="1" ht="15.75" customHeight="1" x14ac:dyDescent="0.2">
      <c r="A877" s="118"/>
      <c r="B877" s="118"/>
      <c r="C877" s="118"/>
      <c r="E877" s="118"/>
      <c r="F877" s="118"/>
      <c r="G877" s="118"/>
      <c r="H877" s="118"/>
      <c r="I877" s="118"/>
      <c r="J877" s="118"/>
    </row>
    <row r="878" spans="1:10" s="150" customFormat="1" ht="15.75" customHeight="1" x14ac:dyDescent="0.2">
      <c r="A878" s="118"/>
      <c r="B878" s="118"/>
      <c r="C878" s="118"/>
      <c r="E878" s="118"/>
      <c r="F878" s="118"/>
      <c r="G878" s="118"/>
      <c r="H878" s="118"/>
      <c r="I878" s="118"/>
      <c r="J878" s="118"/>
    </row>
    <row r="879" spans="1:10" s="150" customFormat="1" ht="15.75" customHeight="1" x14ac:dyDescent="0.2">
      <c r="A879" s="118"/>
      <c r="B879" s="118"/>
      <c r="C879" s="118"/>
      <c r="E879" s="118"/>
      <c r="F879" s="118"/>
      <c r="G879" s="118"/>
      <c r="H879" s="118"/>
      <c r="I879" s="118"/>
      <c r="J879" s="118"/>
    </row>
    <row r="880" spans="1:10" s="150" customFormat="1" ht="15.75" customHeight="1" x14ac:dyDescent="0.2">
      <c r="A880" s="118"/>
      <c r="B880" s="118"/>
      <c r="C880" s="118"/>
      <c r="E880" s="118"/>
      <c r="F880" s="118"/>
      <c r="G880" s="118"/>
      <c r="H880" s="118"/>
      <c r="I880" s="118"/>
      <c r="J880" s="118"/>
    </row>
    <row r="881" spans="1:10" s="150" customFormat="1" ht="15.75" customHeight="1" x14ac:dyDescent="0.2">
      <c r="A881" s="118"/>
      <c r="B881" s="118"/>
      <c r="C881" s="118"/>
      <c r="E881" s="118"/>
      <c r="F881" s="118"/>
      <c r="G881" s="118"/>
      <c r="H881" s="118"/>
      <c r="I881" s="118"/>
      <c r="J881" s="118"/>
    </row>
    <row r="882" spans="1:10" s="150" customFormat="1" ht="15.75" customHeight="1" x14ac:dyDescent="0.2">
      <c r="A882" s="118"/>
      <c r="B882" s="118"/>
      <c r="C882" s="118"/>
      <c r="E882" s="118"/>
      <c r="F882" s="118"/>
      <c r="G882" s="118"/>
      <c r="H882" s="118"/>
      <c r="I882" s="118"/>
      <c r="J882" s="118"/>
    </row>
    <row r="883" spans="1:10" s="150" customFormat="1" ht="15.75" customHeight="1" x14ac:dyDescent="0.2">
      <c r="A883" s="118"/>
      <c r="B883" s="118"/>
      <c r="C883" s="118"/>
      <c r="E883" s="118"/>
      <c r="F883" s="118"/>
      <c r="G883" s="118"/>
      <c r="H883" s="118"/>
      <c r="I883" s="118"/>
      <c r="J883" s="118"/>
    </row>
    <row r="884" spans="1:10" s="150" customFormat="1" ht="15.75" customHeight="1" x14ac:dyDescent="0.2">
      <c r="A884" s="118"/>
      <c r="B884" s="118"/>
      <c r="C884" s="118"/>
      <c r="E884" s="118"/>
      <c r="F884" s="118"/>
      <c r="G884" s="118"/>
      <c r="H884" s="118"/>
      <c r="I884" s="118"/>
      <c r="J884" s="118"/>
    </row>
    <row r="885" spans="1:10" s="150" customFormat="1" ht="15.75" customHeight="1" x14ac:dyDescent="0.2">
      <c r="A885" s="118"/>
      <c r="B885" s="118"/>
      <c r="C885" s="118"/>
      <c r="E885" s="118"/>
      <c r="F885" s="118"/>
      <c r="G885" s="118"/>
      <c r="H885" s="118"/>
      <c r="I885" s="118"/>
      <c r="J885" s="118"/>
    </row>
    <row r="886" spans="1:10" s="150" customFormat="1" ht="15.75" customHeight="1" x14ac:dyDescent="0.2">
      <c r="A886" s="118"/>
      <c r="B886" s="118"/>
      <c r="C886" s="118"/>
      <c r="E886" s="118"/>
      <c r="F886" s="118"/>
      <c r="G886" s="118"/>
      <c r="H886" s="118"/>
      <c r="I886" s="118"/>
      <c r="J886" s="118"/>
    </row>
    <row r="887" spans="1:10" s="150" customFormat="1" ht="15.75" customHeight="1" x14ac:dyDescent="0.2">
      <c r="A887" s="118"/>
      <c r="B887" s="118"/>
      <c r="C887" s="118"/>
      <c r="E887" s="118"/>
      <c r="F887" s="118"/>
      <c r="G887" s="118"/>
      <c r="H887" s="118"/>
      <c r="I887" s="118"/>
      <c r="J887" s="118"/>
    </row>
    <row r="888" spans="1:10" s="150" customFormat="1" ht="15.75" customHeight="1" x14ac:dyDescent="0.2">
      <c r="A888" s="118"/>
      <c r="B888" s="118"/>
      <c r="C888" s="118"/>
      <c r="E888" s="118"/>
      <c r="F888" s="118"/>
      <c r="G888" s="118"/>
      <c r="H888" s="118"/>
      <c r="I888" s="118"/>
      <c r="J888" s="118"/>
    </row>
    <row r="889" spans="1:10" s="150" customFormat="1" ht="15.75" customHeight="1" x14ac:dyDescent="0.2">
      <c r="A889" s="118"/>
      <c r="B889" s="118"/>
      <c r="C889" s="118"/>
      <c r="E889" s="118"/>
      <c r="F889" s="118"/>
      <c r="G889" s="118"/>
      <c r="H889" s="118"/>
      <c r="I889" s="118"/>
      <c r="J889" s="118"/>
    </row>
    <row r="890" spans="1:10" s="150" customFormat="1" ht="15.75" customHeight="1" x14ac:dyDescent="0.2">
      <c r="A890" s="118"/>
      <c r="B890" s="118"/>
      <c r="C890" s="118"/>
      <c r="E890" s="118"/>
      <c r="F890" s="118"/>
      <c r="G890" s="118"/>
      <c r="H890" s="118"/>
      <c r="I890" s="118"/>
      <c r="J890" s="118"/>
    </row>
    <row r="891" spans="1:10" s="150" customFormat="1" ht="15.75" customHeight="1" x14ac:dyDescent="0.2">
      <c r="A891" s="118"/>
      <c r="B891" s="118"/>
      <c r="C891" s="118"/>
      <c r="E891" s="118"/>
      <c r="F891" s="118"/>
      <c r="G891" s="118"/>
      <c r="H891" s="118"/>
      <c r="I891" s="118"/>
      <c r="J891" s="118"/>
    </row>
    <row r="892" spans="1:10" s="150" customFormat="1" ht="15.75" customHeight="1" x14ac:dyDescent="0.2">
      <c r="A892" s="118"/>
      <c r="B892" s="118"/>
      <c r="C892" s="118"/>
      <c r="E892" s="118"/>
      <c r="F892" s="118"/>
      <c r="G892" s="118"/>
      <c r="H892" s="118"/>
      <c r="I892" s="118"/>
      <c r="J892" s="118"/>
    </row>
    <row r="893" spans="1:10" s="150" customFormat="1" ht="15.75" customHeight="1" x14ac:dyDescent="0.2">
      <c r="A893" s="118"/>
      <c r="B893" s="118"/>
      <c r="C893" s="118"/>
      <c r="E893" s="118"/>
      <c r="F893" s="118"/>
      <c r="G893" s="118"/>
      <c r="H893" s="118"/>
      <c r="I893" s="118"/>
      <c r="J893" s="118"/>
    </row>
    <row r="894" spans="1:10" s="150" customFormat="1" ht="15.75" customHeight="1" x14ac:dyDescent="0.2">
      <c r="A894" s="118"/>
      <c r="B894" s="118"/>
      <c r="C894" s="118"/>
      <c r="E894" s="118"/>
      <c r="F894" s="118"/>
      <c r="G894" s="118"/>
      <c r="H894" s="118"/>
      <c r="I894" s="118"/>
      <c r="J894" s="118"/>
    </row>
    <row r="895" spans="1:10" s="150" customFormat="1" ht="15.75" customHeight="1" x14ac:dyDescent="0.2">
      <c r="A895" s="118"/>
      <c r="B895" s="118"/>
      <c r="C895" s="118"/>
      <c r="E895" s="118"/>
      <c r="F895" s="118"/>
      <c r="G895" s="118"/>
      <c r="H895" s="118"/>
      <c r="I895" s="118"/>
      <c r="J895" s="118"/>
    </row>
    <row r="896" spans="1:10" s="150" customFormat="1" ht="15.75" customHeight="1" x14ac:dyDescent="0.2">
      <c r="A896" s="118"/>
      <c r="B896" s="118"/>
      <c r="C896" s="118"/>
      <c r="E896" s="118"/>
      <c r="F896" s="118"/>
      <c r="G896" s="118"/>
      <c r="H896" s="118"/>
      <c r="I896" s="118"/>
      <c r="J896" s="118"/>
    </row>
    <row r="897" spans="1:10" s="150" customFormat="1" ht="15.75" customHeight="1" x14ac:dyDescent="0.2">
      <c r="A897" s="118"/>
      <c r="B897" s="118"/>
      <c r="C897" s="118"/>
      <c r="E897" s="118"/>
      <c r="F897" s="118"/>
      <c r="G897" s="118"/>
      <c r="H897" s="118"/>
      <c r="I897" s="118"/>
      <c r="J897" s="118"/>
    </row>
    <row r="898" spans="1:10" s="150" customFormat="1" ht="15.75" customHeight="1" x14ac:dyDescent="0.2">
      <c r="A898" s="118"/>
      <c r="B898" s="118"/>
      <c r="C898" s="118"/>
      <c r="E898" s="118"/>
      <c r="F898" s="118"/>
      <c r="G898" s="118"/>
      <c r="H898" s="118"/>
      <c r="I898" s="118"/>
      <c r="J898" s="118"/>
    </row>
    <row r="899" spans="1:10" s="150" customFormat="1" ht="15.75" customHeight="1" x14ac:dyDescent="0.2">
      <c r="A899" s="118"/>
      <c r="B899" s="118"/>
      <c r="C899" s="118"/>
      <c r="E899" s="118"/>
      <c r="F899" s="118"/>
      <c r="G899" s="118"/>
      <c r="H899" s="118"/>
      <c r="I899" s="118"/>
      <c r="J899" s="118"/>
    </row>
    <row r="900" spans="1:10" s="150" customFormat="1" ht="15.75" customHeight="1" x14ac:dyDescent="0.2">
      <c r="A900" s="118"/>
      <c r="B900" s="118"/>
      <c r="C900" s="118"/>
      <c r="E900" s="118"/>
      <c r="F900" s="118"/>
      <c r="G900" s="118"/>
      <c r="H900" s="118"/>
      <c r="I900" s="118"/>
      <c r="J900" s="118"/>
    </row>
    <row r="901" spans="1:10" s="150" customFormat="1" ht="15.75" customHeight="1" x14ac:dyDescent="0.2">
      <c r="A901" s="118"/>
      <c r="B901" s="118"/>
      <c r="C901" s="118"/>
      <c r="E901" s="118"/>
      <c r="F901" s="118"/>
      <c r="G901" s="118"/>
      <c r="H901" s="118"/>
      <c r="I901" s="118"/>
      <c r="J901" s="118"/>
    </row>
    <row r="902" spans="1:10" s="150" customFormat="1" ht="15.75" customHeight="1" x14ac:dyDescent="0.2">
      <c r="A902" s="118"/>
      <c r="B902" s="118"/>
      <c r="C902" s="118"/>
      <c r="E902" s="118"/>
      <c r="F902" s="118"/>
      <c r="G902" s="118"/>
      <c r="H902" s="118"/>
      <c r="I902" s="118"/>
      <c r="J902" s="118"/>
    </row>
    <row r="903" spans="1:10" s="150" customFormat="1" ht="15.75" customHeight="1" x14ac:dyDescent="0.2">
      <c r="A903" s="118"/>
      <c r="B903" s="118"/>
      <c r="C903" s="118"/>
      <c r="E903" s="118"/>
      <c r="F903" s="118"/>
      <c r="G903" s="118"/>
      <c r="H903" s="118"/>
      <c r="I903" s="118"/>
      <c r="J903" s="118"/>
    </row>
    <row r="904" spans="1:10" s="150" customFormat="1" ht="15.75" customHeight="1" x14ac:dyDescent="0.2">
      <c r="A904" s="118"/>
      <c r="B904" s="118"/>
      <c r="C904" s="118"/>
      <c r="E904" s="118"/>
      <c r="F904" s="118"/>
      <c r="G904" s="118"/>
      <c r="H904" s="118"/>
      <c r="I904" s="118"/>
      <c r="J904" s="118"/>
    </row>
    <row r="905" spans="1:10" s="150" customFormat="1" ht="15.75" customHeight="1" x14ac:dyDescent="0.2">
      <c r="A905" s="118"/>
      <c r="B905" s="118"/>
      <c r="C905" s="118"/>
      <c r="E905" s="118"/>
      <c r="F905" s="118"/>
      <c r="G905" s="118"/>
      <c r="H905" s="118"/>
      <c r="I905" s="118"/>
      <c r="J905" s="118"/>
    </row>
    <row r="906" spans="1:10" s="150" customFormat="1" ht="15.75" customHeight="1" x14ac:dyDescent="0.2">
      <c r="A906" s="118"/>
      <c r="B906" s="118"/>
      <c r="C906" s="118"/>
      <c r="E906" s="118"/>
      <c r="F906" s="118"/>
      <c r="G906" s="118"/>
      <c r="H906" s="118"/>
      <c r="I906" s="118"/>
      <c r="J906" s="118"/>
    </row>
    <row r="907" spans="1:10" s="150" customFormat="1" ht="15.75" customHeight="1" x14ac:dyDescent="0.2">
      <c r="A907" s="118"/>
      <c r="B907" s="118"/>
      <c r="C907" s="118"/>
      <c r="E907" s="118"/>
      <c r="F907" s="118"/>
      <c r="G907" s="118"/>
      <c r="H907" s="118"/>
      <c r="I907" s="118"/>
      <c r="J907" s="118"/>
    </row>
    <row r="908" spans="1:10" s="150" customFormat="1" ht="15.75" customHeight="1" x14ac:dyDescent="0.2">
      <c r="A908" s="118"/>
      <c r="B908" s="118"/>
      <c r="C908" s="118"/>
      <c r="E908" s="118"/>
      <c r="F908" s="118"/>
      <c r="G908" s="118"/>
      <c r="H908" s="118"/>
      <c r="I908" s="118"/>
      <c r="J908" s="118"/>
    </row>
    <row r="909" spans="1:10" s="150" customFormat="1" ht="15.75" customHeight="1" x14ac:dyDescent="0.2">
      <c r="A909" s="118"/>
      <c r="B909" s="118"/>
      <c r="C909" s="118"/>
      <c r="E909" s="118"/>
      <c r="F909" s="118"/>
      <c r="G909" s="118"/>
      <c r="H909" s="118"/>
      <c r="I909" s="118"/>
      <c r="J909" s="118"/>
    </row>
    <row r="910" spans="1:10" s="150" customFormat="1" ht="15.75" customHeight="1" x14ac:dyDescent="0.2">
      <c r="A910" s="118"/>
      <c r="B910" s="118"/>
      <c r="C910" s="118"/>
      <c r="E910" s="118"/>
      <c r="F910" s="118"/>
      <c r="G910" s="118"/>
      <c r="H910" s="118"/>
      <c r="I910" s="118"/>
      <c r="J910" s="118"/>
    </row>
    <row r="911" spans="1:10" s="150" customFormat="1" ht="15.75" customHeight="1" x14ac:dyDescent="0.2">
      <c r="A911" s="118"/>
      <c r="B911" s="118"/>
      <c r="C911" s="118"/>
      <c r="E911" s="118"/>
      <c r="F911" s="118"/>
      <c r="G911" s="118"/>
      <c r="H911" s="118"/>
      <c r="I911" s="118"/>
      <c r="J911" s="118"/>
    </row>
    <row r="912" spans="1:10" s="150" customFormat="1" ht="15.75" customHeight="1" x14ac:dyDescent="0.2">
      <c r="A912" s="118"/>
      <c r="B912" s="118"/>
      <c r="C912" s="118"/>
      <c r="E912" s="118"/>
      <c r="F912" s="118"/>
      <c r="G912" s="118"/>
      <c r="H912" s="118"/>
      <c r="I912" s="118"/>
      <c r="J912" s="118"/>
    </row>
    <row r="913" spans="1:10" s="150" customFormat="1" ht="15.75" customHeight="1" x14ac:dyDescent="0.2">
      <c r="A913" s="118"/>
      <c r="B913" s="118"/>
      <c r="C913" s="118"/>
      <c r="E913" s="118"/>
      <c r="F913" s="118"/>
      <c r="G913" s="118"/>
      <c r="H913" s="118"/>
      <c r="I913" s="118"/>
      <c r="J913" s="118"/>
    </row>
    <row r="914" spans="1:10" s="150" customFormat="1" ht="15.75" customHeight="1" x14ac:dyDescent="0.2">
      <c r="A914" s="118"/>
      <c r="B914" s="118"/>
      <c r="C914" s="118"/>
      <c r="E914" s="118"/>
      <c r="F914" s="118"/>
      <c r="G914" s="118"/>
      <c r="H914" s="118"/>
      <c r="I914" s="118"/>
      <c r="J914" s="118"/>
    </row>
    <row r="915" spans="1:10" s="150" customFormat="1" ht="15.75" customHeight="1" x14ac:dyDescent="0.2">
      <c r="A915" s="118"/>
      <c r="B915" s="118"/>
      <c r="C915" s="118"/>
      <c r="E915" s="118"/>
      <c r="F915" s="118"/>
      <c r="G915" s="118"/>
      <c r="H915" s="118"/>
      <c r="I915" s="118"/>
      <c r="J915" s="118"/>
    </row>
    <row r="916" spans="1:10" s="150" customFormat="1" ht="15.75" customHeight="1" x14ac:dyDescent="0.2">
      <c r="A916" s="118"/>
      <c r="B916" s="118"/>
      <c r="C916" s="118"/>
      <c r="E916" s="118"/>
      <c r="F916" s="118"/>
      <c r="G916" s="118"/>
      <c r="H916" s="118"/>
      <c r="I916" s="118"/>
      <c r="J916" s="118"/>
    </row>
    <row r="917" spans="1:10" s="150" customFormat="1" ht="15.75" customHeight="1" x14ac:dyDescent="0.2">
      <c r="A917" s="118"/>
      <c r="B917" s="118"/>
      <c r="C917" s="118"/>
      <c r="E917" s="118"/>
      <c r="F917" s="118"/>
      <c r="G917" s="118"/>
      <c r="H917" s="118"/>
      <c r="I917" s="118"/>
      <c r="J917" s="118"/>
    </row>
    <row r="918" spans="1:10" s="150" customFormat="1" ht="15.75" customHeight="1" x14ac:dyDescent="0.2">
      <c r="A918" s="118"/>
      <c r="B918" s="118"/>
      <c r="C918" s="118"/>
      <c r="E918" s="118"/>
      <c r="F918" s="118"/>
      <c r="G918" s="118"/>
      <c r="H918" s="118"/>
      <c r="I918" s="118"/>
      <c r="J918" s="118"/>
    </row>
    <row r="919" spans="1:10" s="150" customFormat="1" ht="15.75" customHeight="1" x14ac:dyDescent="0.2">
      <c r="A919" s="118"/>
      <c r="B919" s="118"/>
      <c r="C919" s="118"/>
      <c r="E919" s="118"/>
      <c r="F919" s="118"/>
      <c r="G919" s="118"/>
      <c r="H919" s="118"/>
      <c r="I919" s="118"/>
      <c r="J919" s="118"/>
    </row>
    <row r="920" spans="1:10" s="150" customFormat="1" ht="15.75" customHeight="1" x14ac:dyDescent="0.2">
      <c r="A920" s="118"/>
      <c r="B920" s="118"/>
      <c r="C920" s="118"/>
      <c r="E920" s="118"/>
      <c r="F920" s="118"/>
      <c r="G920" s="118"/>
      <c r="H920" s="118"/>
      <c r="I920" s="118"/>
      <c r="J920" s="118"/>
    </row>
    <row r="921" spans="1:10" s="150" customFormat="1" ht="15.75" customHeight="1" x14ac:dyDescent="0.2">
      <c r="A921" s="118"/>
      <c r="B921" s="118"/>
      <c r="C921" s="118"/>
      <c r="E921" s="118"/>
      <c r="F921" s="118"/>
      <c r="G921" s="118"/>
      <c r="H921" s="118"/>
      <c r="I921" s="118"/>
      <c r="J921" s="118"/>
    </row>
    <row r="922" spans="1:10" s="150" customFormat="1" ht="15.75" customHeight="1" x14ac:dyDescent="0.2">
      <c r="A922" s="118"/>
      <c r="B922" s="118"/>
      <c r="C922" s="118"/>
      <c r="E922" s="118"/>
      <c r="F922" s="118"/>
      <c r="G922" s="118"/>
      <c r="H922" s="118"/>
      <c r="I922" s="118"/>
      <c r="J922" s="118"/>
    </row>
    <row r="923" spans="1:10" s="150" customFormat="1" ht="15.75" customHeight="1" x14ac:dyDescent="0.2">
      <c r="A923" s="118"/>
      <c r="B923" s="118"/>
      <c r="C923" s="118"/>
      <c r="E923" s="118"/>
      <c r="F923" s="118"/>
      <c r="G923" s="118"/>
      <c r="H923" s="118"/>
      <c r="I923" s="118"/>
      <c r="J923" s="118"/>
    </row>
    <row r="924" spans="1:10" s="150" customFormat="1" ht="15.75" customHeight="1" x14ac:dyDescent="0.2">
      <c r="A924" s="118"/>
      <c r="B924" s="118"/>
      <c r="C924" s="118"/>
      <c r="E924" s="118"/>
      <c r="F924" s="118"/>
      <c r="G924" s="118"/>
      <c r="H924" s="118"/>
      <c r="I924" s="118"/>
      <c r="J924" s="118"/>
    </row>
    <row r="925" spans="1:10" s="150" customFormat="1" ht="15.75" customHeight="1" x14ac:dyDescent="0.2">
      <c r="A925" s="118"/>
      <c r="B925" s="118"/>
      <c r="C925" s="118"/>
      <c r="E925" s="118"/>
      <c r="F925" s="118"/>
      <c r="G925" s="118"/>
      <c r="H925" s="118"/>
      <c r="I925" s="118"/>
      <c r="J925" s="118"/>
    </row>
    <row r="926" spans="1:10" s="150" customFormat="1" ht="15.75" customHeight="1" x14ac:dyDescent="0.2">
      <c r="A926" s="118"/>
      <c r="B926" s="118"/>
      <c r="C926" s="118"/>
      <c r="E926" s="118"/>
      <c r="F926" s="118"/>
      <c r="G926" s="118"/>
      <c r="H926" s="118"/>
      <c r="I926" s="118"/>
      <c r="J926" s="118"/>
    </row>
    <row r="927" spans="1:10" s="150" customFormat="1" ht="15.75" customHeight="1" x14ac:dyDescent="0.2">
      <c r="A927" s="118"/>
      <c r="B927" s="118"/>
      <c r="C927" s="118"/>
      <c r="E927" s="118"/>
      <c r="F927" s="118"/>
      <c r="G927" s="118"/>
      <c r="H927" s="118"/>
      <c r="I927" s="118"/>
      <c r="J927" s="118"/>
    </row>
    <row r="928" spans="1:10" s="150" customFormat="1" ht="15.75" customHeight="1" x14ac:dyDescent="0.2">
      <c r="A928" s="118"/>
      <c r="B928" s="118"/>
      <c r="C928" s="118"/>
      <c r="E928" s="118"/>
      <c r="F928" s="118"/>
      <c r="G928" s="118"/>
      <c r="H928" s="118"/>
      <c r="I928" s="118"/>
      <c r="J928" s="118"/>
    </row>
    <row r="929" spans="1:10" s="150" customFormat="1" ht="15.75" customHeight="1" x14ac:dyDescent="0.2">
      <c r="A929" s="118"/>
      <c r="B929" s="118"/>
      <c r="C929" s="118"/>
      <c r="E929" s="118"/>
      <c r="F929" s="118"/>
      <c r="G929" s="118"/>
      <c r="H929" s="118"/>
      <c r="I929" s="118"/>
      <c r="J929" s="118"/>
    </row>
    <row r="930" spans="1:10" s="150" customFormat="1" ht="15.75" customHeight="1" x14ac:dyDescent="0.2">
      <c r="A930" s="118"/>
      <c r="B930" s="118"/>
      <c r="C930" s="118"/>
      <c r="E930" s="118"/>
      <c r="F930" s="118"/>
      <c r="G930" s="118"/>
      <c r="H930" s="118"/>
      <c r="I930" s="118"/>
      <c r="J930" s="118"/>
    </row>
    <row r="931" spans="1:10" s="150" customFormat="1" ht="15.75" customHeight="1" x14ac:dyDescent="0.2">
      <c r="A931" s="118"/>
      <c r="B931" s="118"/>
      <c r="C931" s="118"/>
      <c r="E931" s="118"/>
      <c r="F931" s="118"/>
      <c r="G931" s="118"/>
      <c r="H931" s="118"/>
      <c r="I931" s="118"/>
      <c r="J931" s="118"/>
    </row>
    <row r="932" spans="1:10" s="150" customFormat="1" ht="15.75" customHeight="1" x14ac:dyDescent="0.2">
      <c r="A932" s="118"/>
      <c r="B932" s="118"/>
      <c r="C932" s="118"/>
      <c r="E932" s="118"/>
      <c r="F932" s="118"/>
      <c r="G932" s="118"/>
      <c r="H932" s="118"/>
      <c r="I932" s="118"/>
      <c r="J932" s="118"/>
    </row>
    <row r="933" spans="1:10" s="150" customFormat="1" ht="15.75" customHeight="1" x14ac:dyDescent="0.2">
      <c r="A933" s="118"/>
      <c r="B933" s="118"/>
      <c r="C933" s="118"/>
      <c r="E933" s="118"/>
      <c r="F933" s="118"/>
      <c r="G933" s="118"/>
      <c r="H933" s="118"/>
      <c r="I933" s="118"/>
      <c r="J933" s="118"/>
    </row>
    <row r="934" spans="1:10" s="150" customFormat="1" ht="15.75" customHeight="1" x14ac:dyDescent="0.2">
      <c r="A934" s="118"/>
      <c r="B934" s="118"/>
      <c r="C934" s="118"/>
      <c r="E934" s="118"/>
      <c r="F934" s="118"/>
      <c r="G934" s="118"/>
      <c r="H934" s="118"/>
      <c r="I934" s="118"/>
      <c r="J934" s="118"/>
    </row>
    <row r="935" spans="1:10" s="150" customFormat="1" ht="15.75" customHeight="1" x14ac:dyDescent="0.2">
      <c r="A935" s="118"/>
      <c r="B935" s="118"/>
      <c r="C935" s="118"/>
      <c r="E935" s="118"/>
      <c r="F935" s="118"/>
      <c r="G935" s="118"/>
      <c r="H935" s="118"/>
      <c r="I935" s="118"/>
      <c r="J935" s="118"/>
    </row>
    <row r="936" spans="1:10" s="150" customFormat="1" ht="15.75" customHeight="1" x14ac:dyDescent="0.2">
      <c r="A936" s="118"/>
      <c r="B936" s="118"/>
      <c r="C936" s="118"/>
      <c r="E936" s="118"/>
      <c r="F936" s="118"/>
      <c r="G936" s="118"/>
      <c r="H936" s="118"/>
      <c r="I936" s="118"/>
      <c r="J936" s="118"/>
    </row>
    <row r="937" spans="1:10" s="150" customFormat="1" ht="15.75" customHeight="1" x14ac:dyDescent="0.2">
      <c r="A937" s="118"/>
      <c r="B937" s="118"/>
      <c r="C937" s="118"/>
      <c r="E937" s="118"/>
      <c r="F937" s="118"/>
      <c r="G937" s="118"/>
      <c r="H937" s="118"/>
      <c r="I937" s="118"/>
      <c r="J937" s="118"/>
    </row>
    <row r="938" spans="1:10" s="150" customFormat="1" ht="15.75" customHeight="1" x14ac:dyDescent="0.2">
      <c r="A938" s="118"/>
      <c r="B938" s="118"/>
      <c r="C938" s="118"/>
      <c r="E938" s="118"/>
      <c r="F938" s="118"/>
      <c r="G938" s="118"/>
      <c r="H938" s="118"/>
      <c r="I938" s="118"/>
      <c r="J938" s="118"/>
    </row>
    <row r="939" spans="1:10" s="150" customFormat="1" ht="15.75" customHeight="1" x14ac:dyDescent="0.2">
      <c r="A939" s="118"/>
      <c r="B939" s="118"/>
      <c r="C939" s="118"/>
      <c r="E939" s="118"/>
      <c r="F939" s="118"/>
      <c r="G939" s="118"/>
      <c r="H939" s="118"/>
      <c r="I939" s="118"/>
      <c r="J939" s="118"/>
    </row>
    <row r="940" spans="1:10" s="150" customFormat="1" ht="15.75" customHeight="1" x14ac:dyDescent="0.2">
      <c r="A940" s="118"/>
      <c r="B940" s="118"/>
      <c r="C940" s="118"/>
      <c r="E940" s="118"/>
      <c r="F940" s="118"/>
      <c r="G940" s="118"/>
      <c r="H940" s="118"/>
      <c r="I940" s="118"/>
      <c r="J940" s="118"/>
    </row>
    <row r="941" spans="1:10" s="150" customFormat="1" ht="15.75" customHeight="1" x14ac:dyDescent="0.2">
      <c r="A941" s="118"/>
      <c r="B941" s="118"/>
      <c r="C941" s="118"/>
      <c r="E941" s="118"/>
      <c r="F941" s="118"/>
      <c r="G941" s="118"/>
      <c r="H941" s="118"/>
      <c r="I941" s="118"/>
      <c r="J941" s="118"/>
    </row>
    <row r="942" spans="1:10" s="150" customFormat="1" ht="15.75" customHeight="1" x14ac:dyDescent="0.2">
      <c r="A942" s="118"/>
      <c r="B942" s="118"/>
      <c r="C942" s="118"/>
      <c r="E942" s="118"/>
      <c r="F942" s="118"/>
      <c r="G942" s="118"/>
      <c r="H942" s="118"/>
      <c r="I942" s="118"/>
      <c r="J942" s="118"/>
    </row>
    <row r="943" spans="1:10" s="150" customFormat="1" ht="15.75" customHeight="1" x14ac:dyDescent="0.2">
      <c r="A943" s="118"/>
      <c r="B943" s="118"/>
      <c r="C943" s="118"/>
      <c r="E943" s="118"/>
      <c r="F943" s="118"/>
      <c r="G943" s="118"/>
      <c r="H943" s="118"/>
      <c r="I943" s="118"/>
      <c r="J943" s="118"/>
    </row>
    <row r="944" spans="1:10" s="150" customFormat="1" ht="15.75" customHeight="1" x14ac:dyDescent="0.2">
      <c r="A944" s="118"/>
      <c r="B944" s="118"/>
      <c r="C944" s="118"/>
      <c r="E944" s="118"/>
      <c r="F944" s="118"/>
      <c r="G944" s="118"/>
      <c r="H944" s="118"/>
      <c r="I944" s="118"/>
      <c r="J944" s="118"/>
    </row>
    <row r="945" spans="1:10" s="150" customFormat="1" ht="15.75" customHeight="1" x14ac:dyDescent="0.2">
      <c r="A945" s="118"/>
      <c r="B945" s="118"/>
      <c r="C945" s="118"/>
      <c r="E945" s="118"/>
      <c r="F945" s="118"/>
      <c r="G945" s="118"/>
      <c r="H945" s="118"/>
      <c r="I945" s="118"/>
      <c r="J945" s="118"/>
    </row>
    <row r="946" spans="1:10" s="150" customFormat="1" ht="15.75" customHeight="1" x14ac:dyDescent="0.2">
      <c r="A946" s="118"/>
      <c r="B946" s="118"/>
      <c r="C946" s="118"/>
      <c r="E946" s="118"/>
      <c r="F946" s="118"/>
      <c r="G946" s="118"/>
      <c r="H946" s="118"/>
      <c r="I946" s="118"/>
      <c r="J946" s="118"/>
    </row>
    <row r="947" spans="1:10" s="150" customFormat="1" ht="15.75" customHeight="1" x14ac:dyDescent="0.2">
      <c r="A947" s="118"/>
      <c r="B947" s="118"/>
      <c r="C947" s="118"/>
      <c r="E947" s="118"/>
      <c r="F947" s="118"/>
      <c r="G947" s="118"/>
      <c r="H947" s="118"/>
      <c r="I947" s="118"/>
      <c r="J947" s="118"/>
    </row>
    <row r="948" spans="1:10" s="150" customFormat="1" ht="15.75" customHeight="1" x14ac:dyDescent="0.2">
      <c r="A948" s="118"/>
      <c r="B948" s="118"/>
      <c r="C948" s="118"/>
      <c r="E948" s="118"/>
      <c r="F948" s="118"/>
      <c r="G948" s="118"/>
      <c r="H948" s="118"/>
      <c r="I948" s="118"/>
      <c r="J948" s="118"/>
    </row>
    <row r="949" spans="1:10" s="150" customFormat="1" ht="15.75" customHeight="1" x14ac:dyDescent="0.2">
      <c r="A949" s="118"/>
      <c r="B949" s="118"/>
      <c r="C949" s="118"/>
      <c r="E949" s="118"/>
      <c r="F949" s="118"/>
      <c r="G949" s="118"/>
      <c r="H949" s="118"/>
      <c r="I949" s="118"/>
      <c r="J949" s="118"/>
    </row>
    <row r="950" spans="1:10" s="150" customFormat="1" ht="15.75" customHeight="1" x14ac:dyDescent="0.2">
      <c r="A950" s="118"/>
      <c r="B950" s="118"/>
      <c r="C950" s="118"/>
      <c r="E950" s="118"/>
      <c r="F950" s="118"/>
      <c r="G950" s="118"/>
      <c r="H950" s="118"/>
      <c r="I950" s="118"/>
      <c r="J950" s="118"/>
    </row>
    <row r="951" spans="1:10" s="150" customFormat="1" ht="15.75" customHeight="1" x14ac:dyDescent="0.2">
      <c r="A951" s="118"/>
      <c r="B951" s="118"/>
      <c r="C951" s="118"/>
      <c r="E951" s="118"/>
      <c r="F951" s="118"/>
      <c r="G951" s="118"/>
      <c r="H951" s="118"/>
      <c r="I951" s="118"/>
      <c r="J951" s="118"/>
    </row>
    <row r="952" spans="1:10" s="150" customFormat="1" ht="15.75" customHeight="1" x14ac:dyDescent="0.2">
      <c r="A952" s="118"/>
      <c r="B952" s="118"/>
      <c r="C952" s="118"/>
      <c r="E952" s="118"/>
      <c r="F952" s="118"/>
      <c r="G952" s="118"/>
      <c r="H952" s="118"/>
      <c r="I952" s="118"/>
      <c r="J952" s="118"/>
    </row>
    <row r="953" spans="1:10" s="150" customFormat="1" ht="15.75" customHeight="1" x14ac:dyDescent="0.2">
      <c r="A953" s="118"/>
      <c r="B953" s="118"/>
      <c r="C953" s="118"/>
      <c r="E953" s="118"/>
      <c r="F953" s="118"/>
      <c r="G953" s="118"/>
      <c r="H953" s="118"/>
      <c r="I953" s="118"/>
      <c r="J953" s="118"/>
    </row>
    <row r="954" spans="1:10" s="150" customFormat="1" ht="15.75" customHeight="1" x14ac:dyDescent="0.2">
      <c r="A954" s="118"/>
      <c r="B954" s="118"/>
      <c r="C954" s="118"/>
      <c r="E954" s="118"/>
      <c r="F954" s="118"/>
      <c r="G954" s="118"/>
      <c r="H954" s="118"/>
      <c r="I954" s="118"/>
      <c r="J954" s="118"/>
    </row>
    <row r="955" spans="1:10" s="150" customFormat="1" ht="15.75" customHeight="1" x14ac:dyDescent="0.2">
      <c r="A955" s="118"/>
      <c r="B955" s="118"/>
      <c r="C955" s="118"/>
      <c r="E955" s="118"/>
      <c r="F955" s="118"/>
      <c r="G955" s="118"/>
      <c r="H955" s="118"/>
      <c r="I955" s="118"/>
      <c r="J955" s="118"/>
    </row>
    <row r="956" spans="1:10" s="150" customFormat="1" ht="15.75" customHeight="1" x14ac:dyDescent="0.2">
      <c r="A956" s="118"/>
      <c r="B956" s="118"/>
      <c r="C956" s="118"/>
      <c r="E956" s="118"/>
      <c r="F956" s="118"/>
      <c r="G956" s="118"/>
      <c r="H956" s="118"/>
      <c r="I956" s="118"/>
      <c r="J956" s="118"/>
    </row>
    <row r="957" spans="1:10" s="150" customFormat="1" ht="15.75" customHeight="1" x14ac:dyDescent="0.2">
      <c r="A957" s="118"/>
      <c r="B957" s="118"/>
      <c r="C957" s="118"/>
      <c r="E957" s="118"/>
      <c r="F957" s="118"/>
      <c r="G957" s="118"/>
      <c r="H957" s="118"/>
      <c r="I957" s="118"/>
      <c r="J957" s="118"/>
    </row>
    <row r="958" spans="1:10" s="150" customFormat="1" ht="15.75" customHeight="1" x14ac:dyDescent="0.2">
      <c r="A958" s="118"/>
      <c r="B958" s="118"/>
      <c r="C958" s="118"/>
      <c r="E958" s="118"/>
      <c r="F958" s="118"/>
      <c r="G958" s="118"/>
      <c r="H958" s="118"/>
      <c r="I958" s="118"/>
      <c r="J958" s="118"/>
    </row>
    <row r="959" spans="1:10" s="150" customFormat="1" ht="15.75" customHeight="1" x14ac:dyDescent="0.2">
      <c r="A959" s="118"/>
      <c r="B959" s="118"/>
      <c r="C959" s="118"/>
      <c r="E959" s="118"/>
      <c r="F959" s="118"/>
      <c r="G959" s="118"/>
      <c r="H959" s="118"/>
      <c r="I959" s="118"/>
      <c r="J959" s="118"/>
    </row>
    <row r="960" spans="1:10" s="150" customFormat="1" ht="15.75" customHeight="1" x14ac:dyDescent="0.2">
      <c r="A960" s="118"/>
      <c r="B960" s="118"/>
      <c r="C960" s="118"/>
      <c r="E960" s="118"/>
      <c r="F960" s="118"/>
      <c r="G960" s="118"/>
      <c r="H960" s="118"/>
      <c r="I960" s="118"/>
      <c r="J960" s="118"/>
    </row>
  </sheetData>
  <mergeCells count="12">
    <mergeCell ref="A41:J41"/>
    <mergeCell ref="A42:J42"/>
    <mergeCell ref="A43:J43"/>
    <mergeCell ref="A1:J1"/>
    <mergeCell ref="A39:J39"/>
    <mergeCell ref="A40:J40"/>
    <mergeCell ref="E2:J2"/>
    <mergeCell ref="A3:B3"/>
    <mergeCell ref="A4:B4"/>
    <mergeCell ref="A21:B21"/>
    <mergeCell ref="A30:B30"/>
    <mergeCell ref="A38:B38"/>
  </mergeCells>
  <pageMargins left="0.7" right="0.7" top="0.75" bottom="0.25" header="0" footer="0"/>
  <pageSetup paperSize="3" fitToHeight="0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6A4FF-F277-494C-B43E-B1DFD5BFC9D2}">
  <sheetPr>
    <pageSetUpPr fitToPage="1"/>
  </sheetPr>
  <dimension ref="A1:E965"/>
  <sheetViews>
    <sheetView view="pageBreakPreview" zoomScale="80" zoomScaleNormal="100" zoomScaleSheetLayoutView="80" workbookViewId="0">
      <selection activeCell="B25" sqref="B25"/>
    </sheetView>
  </sheetViews>
  <sheetFormatPr defaultColWidth="12.625" defaultRowHeight="15" customHeight="1" x14ac:dyDescent="0.2"/>
  <cols>
    <col min="1" max="1" width="13.125" style="118" customWidth="1"/>
    <col min="2" max="2" width="66.625" style="118" customWidth="1"/>
    <col min="3" max="3" width="1.5" style="150" customWidth="1"/>
    <col min="4" max="5" width="15.125" style="118" customWidth="1"/>
    <col min="6" max="16384" width="12.625" style="118"/>
  </cols>
  <sheetData>
    <row r="1" spans="1:5" customFormat="1" ht="49.35" customHeight="1" x14ac:dyDescent="0.2">
      <c r="A1" s="526" t="s">
        <v>193</v>
      </c>
      <c r="B1" s="526"/>
      <c r="C1" s="526"/>
      <c r="D1" s="526"/>
      <c r="E1" s="526"/>
    </row>
    <row r="2" spans="1:5" ht="26.1" customHeight="1" x14ac:dyDescent="0.2">
      <c r="A2" s="522" t="s">
        <v>194</v>
      </c>
      <c r="B2" s="522"/>
      <c r="C2" s="151"/>
      <c r="D2" s="373" t="s">
        <v>195</v>
      </c>
      <c r="E2" s="373" t="s">
        <v>154</v>
      </c>
    </row>
    <row r="3" spans="1:5" ht="19.5" customHeight="1" thickBot="1" x14ac:dyDescent="0.3">
      <c r="A3" s="518" t="s">
        <v>22</v>
      </c>
      <c r="B3" s="518"/>
      <c r="C3" s="152"/>
      <c r="D3" s="147">
        <v>13355000000</v>
      </c>
      <c r="E3" s="147">
        <f>D3</f>
        <v>13355000000</v>
      </c>
    </row>
    <row r="4" spans="1:5" ht="14.25" hidden="1" customHeight="1" thickBot="1" x14ac:dyDescent="0.25">
      <c r="A4" s="211"/>
      <c r="B4" s="144"/>
      <c r="C4" s="158">
        <v>1</v>
      </c>
      <c r="D4" s="145">
        <f>D5+D6+D7+D8+D9+D10+D11+D12+D13+D14+D15+D16+D17+D18</f>
        <v>13355000000</v>
      </c>
      <c r="E4" s="145">
        <f t="shared" ref="E4:E18" si="0">D4</f>
        <v>13355000000</v>
      </c>
    </row>
    <row r="5" spans="1:5" ht="14.25" customHeight="1" x14ac:dyDescent="0.25">
      <c r="A5" s="212" t="s">
        <v>24</v>
      </c>
      <c r="B5" s="123" t="s">
        <v>25</v>
      </c>
      <c r="C5" s="152"/>
      <c r="D5" s="124">
        <v>13157184</v>
      </c>
      <c r="E5" s="124">
        <f t="shared" si="0"/>
        <v>13157184</v>
      </c>
    </row>
    <row r="6" spans="1:5" ht="14.25" customHeight="1" x14ac:dyDescent="0.25">
      <c r="A6" s="213">
        <v>5305</v>
      </c>
      <c r="B6" s="123" t="s">
        <v>28</v>
      </c>
      <c r="C6" s="152"/>
      <c r="D6" s="124">
        <v>184647342</v>
      </c>
      <c r="E6" s="124">
        <f t="shared" si="0"/>
        <v>184647342</v>
      </c>
    </row>
    <row r="7" spans="1:5" ht="14.25" customHeight="1" x14ac:dyDescent="0.25">
      <c r="A7" s="213">
        <v>5307</v>
      </c>
      <c r="B7" s="123" t="s">
        <v>35</v>
      </c>
      <c r="C7" s="152"/>
      <c r="D7" s="124">
        <v>6408288249</v>
      </c>
      <c r="E7" s="124">
        <f t="shared" si="0"/>
        <v>6408288249</v>
      </c>
    </row>
    <row r="8" spans="1:5" ht="14.25" customHeight="1" x14ac:dyDescent="0.25">
      <c r="A8" s="213">
        <v>5310</v>
      </c>
      <c r="B8" s="123" t="s">
        <v>41</v>
      </c>
      <c r="C8" s="152"/>
      <c r="D8" s="124">
        <v>371247094</v>
      </c>
      <c r="E8" s="124">
        <f t="shared" si="0"/>
        <v>371247094</v>
      </c>
    </row>
    <row r="9" spans="1:5" ht="14.25" customHeight="1" x14ac:dyDescent="0.25">
      <c r="A9" s="213" t="s">
        <v>42</v>
      </c>
      <c r="B9" s="123" t="s">
        <v>179</v>
      </c>
      <c r="C9" s="152"/>
      <c r="D9" s="124">
        <v>4605014</v>
      </c>
      <c r="E9" s="124">
        <f t="shared" si="0"/>
        <v>4605014</v>
      </c>
    </row>
    <row r="10" spans="1:5" ht="14.25" customHeight="1" x14ac:dyDescent="0.25">
      <c r="A10" s="213">
        <v>5311</v>
      </c>
      <c r="B10" s="123" t="s">
        <v>44</v>
      </c>
      <c r="C10" s="152"/>
      <c r="D10" s="124">
        <v>875289555</v>
      </c>
      <c r="E10" s="124">
        <f t="shared" si="0"/>
        <v>875289555</v>
      </c>
    </row>
    <row r="11" spans="1:5" ht="14.25" customHeight="1" x14ac:dyDescent="0.25">
      <c r="A11" s="213">
        <v>5312</v>
      </c>
      <c r="B11" s="123" t="s">
        <v>55</v>
      </c>
      <c r="C11" s="152"/>
      <c r="D11" s="124">
        <v>36840115</v>
      </c>
      <c r="E11" s="124">
        <f t="shared" si="0"/>
        <v>36840115</v>
      </c>
    </row>
    <row r="12" spans="1:5" ht="14.25" customHeight="1" x14ac:dyDescent="0.25">
      <c r="A12" s="213">
        <v>5314</v>
      </c>
      <c r="B12" s="123" t="s">
        <v>62</v>
      </c>
      <c r="C12" s="153"/>
      <c r="D12" s="28">
        <v>11841465</v>
      </c>
      <c r="E12" s="28">
        <f t="shared" si="0"/>
        <v>11841465</v>
      </c>
    </row>
    <row r="13" spans="1:5" ht="14.25" customHeight="1" x14ac:dyDescent="0.25">
      <c r="A13" s="213">
        <v>5318</v>
      </c>
      <c r="B13" s="123" t="s">
        <v>66</v>
      </c>
      <c r="C13" s="152"/>
      <c r="D13" s="28">
        <v>5000000</v>
      </c>
      <c r="E13" s="28">
        <f t="shared" si="0"/>
        <v>5000000</v>
      </c>
    </row>
    <row r="14" spans="1:5" ht="14.25" customHeight="1" x14ac:dyDescent="0.25">
      <c r="A14" s="213">
        <v>5334</v>
      </c>
      <c r="B14" s="123" t="s">
        <v>67</v>
      </c>
      <c r="C14" s="154"/>
      <c r="D14" s="124">
        <v>131000000</v>
      </c>
      <c r="E14" s="124">
        <f t="shared" si="0"/>
        <v>131000000</v>
      </c>
    </row>
    <row r="15" spans="1:5" ht="14.25" customHeight="1" x14ac:dyDescent="0.25">
      <c r="A15" s="213">
        <v>5335</v>
      </c>
      <c r="B15" s="123" t="s">
        <v>69</v>
      </c>
      <c r="C15" s="152"/>
      <c r="D15" s="28">
        <v>5262874</v>
      </c>
      <c r="E15" s="28">
        <f t="shared" si="0"/>
        <v>5262874</v>
      </c>
    </row>
    <row r="16" spans="1:5" ht="14.25" customHeight="1" x14ac:dyDescent="0.25">
      <c r="A16" s="213">
        <v>5337</v>
      </c>
      <c r="B16" s="123" t="s">
        <v>70</v>
      </c>
      <c r="C16" s="152"/>
      <c r="D16" s="124">
        <v>3515528226</v>
      </c>
      <c r="E16" s="124">
        <f t="shared" si="0"/>
        <v>3515528226</v>
      </c>
    </row>
    <row r="17" spans="1:5" ht="14.25" customHeight="1" x14ac:dyDescent="0.25">
      <c r="A17" s="213">
        <v>5339</v>
      </c>
      <c r="B17" s="123" t="s">
        <v>79</v>
      </c>
      <c r="C17" s="152"/>
      <c r="D17" s="127">
        <v>1051250090</v>
      </c>
      <c r="E17" s="127">
        <f t="shared" si="0"/>
        <v>1051250090</v>
      </c>
    </row>
    <row r="18" spans="1:5" ht="14.1" customHeight="1" x14ac:dyDescent="0.25">
      <c r="A18" s="220">
        <v>5340</v>
      </c>
      <c r="B18" s="221" t="s">
        <v>86</v>
      </c>
      <c r="C18" s="222"/>
      <c r="D18" s="223">
        <v>741042792</v>
      </c>
      <c r="E18" s="223">
        <f t="shared" si="0"/>
        <v>741042792</v>
      </c>
    </row>
    <row r="19" spans="1:5" s="226" customFormat="1" ht="14.25" customHeight="1" x14ac:dyDescent="0.25">
      <c r="A19" s="227"/>
      <c r="B19" s="136"/>
      <c r="C19" s="157"/>
      <c r="D19" s="137"/>
      <c r="E19" s="228"/>
    </row>
    <row r="20" spans="1:5" ht="19.5" customHeight="1" thickBot="1" x14ac:dyDescent="0.25">
      <c r="A20" s="523" t="s">
        <v>196</v>
      </c>
      <c r="B20" s="524"/>
      <c r="C20" s="224"/>
      <c r="D20" s="225">
        <f>D21+D22+D23+D24</f>
        <v>3400000000</v>
      </c>
      <c r="E20" s="225" t="e">
        <f>SUM(E21:E26)</f>
        <v>#REF!</v>
      </c>
    </row>
    <row r="21" spans="1:5" ht="14.25" customHeight="1" x14ac:dyDescent="0.25">
      <c r="A21" s="214">
        <v>5309</v>
      </c>
      <c r="B21" s="140" t="s">
        <v>96</v>
      </c>
      <c r="C21" s="160"/>
      <c r="D21" s="141">
        <v>3000000000</v>
      </c>
      <c r="E21" s="124">
        <f>'FTA EnactedPBAuth -- Formatted'!G53</f>
        <v>2248000000</v>
      </c>
    </row>
    <row r="22" spans="1:5" ht="14.25" customHeight="1" x14ac:dyDescent="0.25">
      <c r="A22" s="213" t="s">
        <v>125</v>
      </c>
      <c r="B22" s="123" t="s">
        <v>126</v>
      </c>
      <c r="C22" s="152"/>
      <c r="D22" s="128">
        <v>50000000</v>
      </c>
      <c r="E22" s="124"/>
    </row>
    <row r="23" spans="1:5" ht="14.25" customHeight="1" x14ac:dyDescent="0.25">
      <c r="A23" s="213" t="s">
        <v>127</v>
      </c>
      <c r="B23" s="123" t="s">
        <v>120</v>
      </c>
      <c r="C23" s="152"/>
      <c r="D23" s="128">
        <v>200000000</v>
      </c>
      <c r="E23" s="124"/>
    </row>
    <row r="24" spans="1:5" ht="14.25" customHeight="1" x14ac:dyDescent="0.25">
      <c r="A24" s="213" t="s">
        <v>97</v>
      </c>
      <c r="B24" s="123" t="s">
        <v>188</v>
      </c>
      <c r="C24" s="152"/>
      <c r="D24" s="124">
        <v>150000000</v>
      </c>
      <c r="E24" s="124" t="e">
        <f>#REF!</f>
        <v>#REF!</v>
      </c>
    </row>
    <row r="25" spans="1:5" ht="14.25" customHeight="1" x14ac:dyDescent="0.25">
      <c r="A25" s="215">
        <v>5314</v>
      </c>
      <c r="B25" s="18" t="s">
        <v>101</v>
      </c>
      <c r="C25" s="43"/>
      <c r="D25" s="124">
        <v>0</v>
      </c>
      <c r="E25" s="124">
        <f>'FTA EnactedPBAuth -- Formatted'!G61</f>
        <v>7500000</v>
      </c>
    </row>
    <row r="26" spans="1:5" ht="14.25" customHeight="1" x14ac:dyDescent="0.25">
      <c r="A26" s="214" t="s">
        <v>103</v>
      </c>
      <c r="B26" s="140" t="s">
        <v>104</v>
      </c>
      <c r="C26" s="152"/>
      <c r="D26" s="124">
        <v>0</v>
      </c>
      <c r="E26" s="124">
        <f>'FTA EnactedPBAuth -- Formatted'!G65</f>
        <v>504263267</v>
      </c>
    </row>
    <row r="27" spans="1:5" ht="14.25" customHeight="1" x14ac:dyDescent="0.25">
      <c r="A27" s="216" t="e">
        <f>#REF!</f>
        <v>#REF!</v>
      </c>
      <c r="B27" s="209" t="e">
        <f>#REF!</f>
        <v>#REF!</v>
      </c>
      <c r="C27" s="43"/>
      <c r="D27" s="124"/>
      <c r="E27" s="210" t="e">
        <f>#REF!</f>
        <v>#REF!</v>
      </c>
    </row>
    <row r="28" spans="1:5" ht="14.25" customHeight="1" x14ac:dyDescent="0.25">
      <c r="A28" s="216" t="e">
        <f>#REF!</f>
        <v>#REF!</v>
      </c>
      <c r="B28" s="209" t="e">
        <f>#REF!</f>
        <v>#REF!</v>
      </c>
      <c r="C28" s="152"/>
      <c r="D28" s="124"/>
      <c r="E28" s="210" t="e">
        <f>#REF!</f>
        <v>#REF!</v>
      </c>
    </row>
    <row r="29" spans="1:5" ht="14.25" customHeight="1" x14ac:dyDescent="0.25">
      <c r="A29" s="216" t="e">
        <f>#REF!</f>
        <v>#REF!</v>
      </c>
      <c r="B29" s="209" t="e">
        <f>#REF!</f>
        <v>#REF!</v>
      </c>
      <c r="C29" s="43"/>
      <c r="D29" s="124"/>
      <c r="E29" s="210" t="e">
        <f>#REF!</f>
        <v>#REF!</v>
      </c>
    </row>
    <row r="30" spans="1:5" ht="14.25" customHeight="1" x14ac:dyDescent="0.25">
      <c r="A30" s="216"/>
      <c r="B30" s="209" t="e">
        <f>#REF!</f>
        <v>#REF!</v>
      </c>
      <c r="C30" s="152"/>
      <c r="D30" s="124"/>
      <c r="E30" s="210" t="e">
        <f>#REF!</f>
        <v>#REF!</v>
      </c>
    </row>
    <row r="31" spans="1:5" ht="14.25" customHeight="1" x14ac:dyDescent="0.25">
      <c r="A31" s="216" t="e">
        <f>#REF!</f>
        <v>#REF!</v>
      </c>
      <c r="B31" s="209" t="e">
        <f>#REF!</f>
        <v>#REF!</v>
      </c>
      <c r="C31" s="43"/>
      <c r="D31" s="124"/>
      <c r="E31" s="210" t="e">
        <f>#REF!</f>
        <v>#REF!</v>
      </c>
    </row>
    <row r="32" spans="1:5" ht="14.25" customHeight="1" x14ac:dyDescent="0.25">
      <c r="A32" s="217"/>
      <c r="B32" s="209" t="e">
        <f>#REF!</f>
        <v>#REF!</v>
      </c>
      <c r="C32" s="152"/>
      <c r="D32" s="124"/>
      <c r="E32" s="210" t="e">
        <f>#REF!</f>
        <v>#REF!</v>
      </c>
    </row>
    <row r="33" spans="1:5" ht="14.25" customHeight="1" x14ac:dyDescent="0.25">
      <c r="A33" s="217"/>
      <c r="B33" s="209" t="e">
        <f>#REF!</f>
        <v>#REF!</v>
      </c>
      <c r="C33" s="43"/>
      <c r="D33" s="124"/>
      <c r="E33" s="210" t="e">
        <f>#REF!</f>
        <v>#REF!</v>
      </c>
    </row>
    <row r="34" spans="1:5" s="226" customFormat="1" ht="14.25" customHeight="1" x14ac:dyDescent="0.25">
      <c r="A34" s="227"/>
      <c r="B34" s="136"/>
      <c r="C34" s="157"/>
      <c r="D34" s="137"/>
      <c r="E34" s="228"/>
    </row>
    <row r="35" spans="1:5" ht="19.5" customHeight="1" thickBot="1" x14ac:dyDescent="0.25">
      <c r="A35" s="525" t="s">
        <v>130</v>
      </c>
      <c r="B35" s="478"/>
      <c r="C35" s="159"/>
      <c r="D35" s="134">
        <f>D36+D37+D38+D39+D40+D41+D42</f>
        <v>4250000000</v>
      </c>
      <c r="E35" s="134">
        <f>E36+E37+E38+E39+E40+E41+E42</f>
        <v>4250000000</v>
      </c>
    </row>
    <row r="36" spans="1:5" ht="14.25" customHeight="1" x14ac:dyDescent="0.25">
      <c r="A36" s="214">
        <v>5337</v>
      </c>
      <c r="B36" s="140" t="s">
        <v>70</v>
      </c>
      <c r="C36" s="160"/>
      <c r="D36" s="162">
        <v>950000000</v>
      </c>
      <c r="E36" s="162">
        <v>950000000</v>
      </c>
    </row>
    <row r="37" spans="1:5" ht="14.25" customHeight="1" x14ac:dyDescent="0.25">
      <c r="A37" s="213" t="s">
        <v>84</v>
      </c>
      <c r="B37" s="123" t="s">
        <v>85</v>
      </c>
      <c r="C37" s="152"/>
      <c r="D37" s="128">
        <v>1050000000</v>
      </c>
      <c r="E37" s="128">
        <v>1050000000</v>
      </c>
    </row>
    <row r="38" spans="1:5" ht="14.25" customHeight="1" x14ac:dyDescent="0.25">
      <c r="A38" s="213">
        <v>5310</v>
      </c>
      <c r="B38" s="123" t="s">
        <v>41</v>
      </c>
      <c r="C38" s="156"/>
      <c r="D38" s="128">
        <v>50000000</v>
      </c>
      <c r="E38" s="128">
        <v>50000000</v>
      </c>
    </row>
    <row r="39" spans="1:5" ht="14.25" customHeight="1" x14ac:dyDescent="0.25">
      <c r="A39" s="213">
        <v>5309</v>
      </c>
      <c r="B39" s="123" t="s">
        <v>137</v>
      </c>
      <c r="C39" s="156"/>
      <c r="D39" s="128">
        <v>1600000000</v>
      </c>
      <c r="E39" s="128">
        <v>1600000000</v>
      </c>
    </row>
    <row r="40" spans="1:5" ht="14.25" customHeight="1" x14ac:dyDescent="0.25">
      <c r="A40" s="213" t="s">
        <v>138</v>
      </c>
      <c r="B40" s="123" t="s">
        <v>141</v>
      </c>
      <c r="C40" s="156"/>
      <c r="D40" s="128">
        <v>350000000</v>
      </c>
      <c r="E40" s="128">
        <v>350000000</v>
      </c>
    </row>
    <row r="41" spans="1:5" ht="14.25" customHeight="1" x14ac:dyDescent="0.25">
      <c r="A41" s="213" t="s">
        <v>125</v>
      </c>
      <c r="B41" s="123" t="s">
        <v>126</v>
      </c>
      <c r="C41" s="156"/>
      <c r="D41" s="128">
        <v>50000000</v>
      </c>
      <c r="E41" s="128">
        <v>50000000</v>
      </c>
    </row>
    <row r="42" spans="1:5" ht="14.25" customHeight="1" x14ac:dyDescent="0.25">
      <c r="A42" s="213" t="s">
        <v>127</v>
      </c>
      <c r="B42" s="123" t="s">
        <v>120</v>
      </c>
      <c r="C42" s="156"/>
      <c r="D42" s="128">
        <v>200000000</v>
      </c>
      <c r="E42" s="128">
        <v>200000000</v>
      </c>
    </row>
    <row r="43" spans="1:5" ht="32.25" customHeight="1" x14ac:dyDescent="0.2">
      <c r="A43" s="521" t="s">
        <v>147</v>
      </c>
      <c r="B43" s="516"/>
      <c r="C43" s="218"/>
      <c r="D43" s="219">
        <f>D3+D20+D35</f>
        <v>21005000000</v>
      </c>
      <c r="E43" s="219" t="e">
        <f>E3+E20+E35</f>
        <v>#REF!</v>
      </c>
    </row>
    <row r="44" spans="1:5" x14ac:dyDescent="0.25">
      <c r="A44" s="506" t="s">
        <v>197</v>
      </c>
      <c r="B44" s="507"/>
      <c r="C44" s="507"/>
      <c r="D44" s="507"/>
    </row>
    <row r="45" spans="1:5" ht="14.25" customHeight="1" x14ac:dyDescent="0.25">
      <c r="A45" s="506" t="s">
        <v>190</v>
      </c>
      <c r="B45" s="507"/>
      <c r="C45" s="507"/>
      <c r="D45" s="507"/>
    </row>
    <row r="46" spans="1:5" ht="14.25" customHeight="1" x14ac:dyDescent="0.25">
      <c r="A46" s="506" t="s">
        <v>149</v>
      </c>
      <c r="B46" s="507"/>
      <c r="C46" s="507"/>
      <c r="D46" s="507"/>
    </row>
    <row r="47" spans="1:5" ht="14.25" customHeight="1" x14ac:dyDescent="0.25">
      <c r="A47" s="506" t="s">
        <v>198</v>
      </c>
      <c r="B47" s="507"/>
      <c r="C47" s="507"/>
      <c r="D47" s="507"/>
    </row>
    <row r="48" spans="1:5" ht="14.25" customHeight="1" x14ac:dyDescent="0.25">
      <c r="A48" s="506"/>
      <c r="B48" s="507"/>
      <c r="C48" s="507"/>
      <c r="D48" s="507"/>
    </row>
    <row r="49" spans="1:4" ht="14.25" customHeight="1" x14ac:dyDescent="0.25">
      <c r="A49" s="120"/>
      <c r="B49" s="121"/>
      <c r="C49" s="149"/>
      <c r="D49" s="121"/>
    </row>
    <row r="50" spans="1:4" ht="14.25" customHeight="1" x14ac:dyDescent="0.25">
      <c r="A50" s="120"/>
      <c r="B50" s="121"/>
      <c r="C50" s="149"/>
      <c r="D50" s="121"/>
    </row>
    <row r="51" spans="1:4" ht="14.1" customHeight="1" x14ac:dyDescent="0.25">
      <c r="A51" s="120"/>
      <c r="B51" s="121"/>
      <c r="C51" s="149"/>
      <c r="D51" s="121"/>
    </row>
    <row r="52" spans="1:4" ht="14.25" customHeight="1" x14ac:dyDescent="0.25">
      <c r="A52" s="120"/>
      <c r="B52" s="121"/>
      <c r="C52" s="149"/>
      <c r="D52" s="121"/>
    </row>
    <row r="53" spans="1:4" ht="14.25" customHeight="1" x14ac:dyDescent="0.25">
      <c r="A53" s="120"/>
      <c r="B53" s="121"/>
      <c r="C53" s="149"/>
      <c r="D53" s="121"/>
    </row>
    <row r="54" spans="1:4" ht="14.25" customHeight="1" x14ac:dyDescent="0.25">
      <c r="A54" s="120"/>
      <c r="B54" s="121"/>
      <c r="C54" s="149"/>
      <c r="D54" s="121"/>
    </row>
    <row r="55" spans="1:4" ht="14.25" customHeight="1" x14ac:dyDescent="0.25">
      <c r="A55" s="120"/>
      <c r="B55" s="121"/>
      <c r="C55" s="149"/>
      <c r="D55" s="121"/>
    </row>
    <row r="56" spans="1:4" ht="14.25" customHeight="1" x14ac:dyDescent="0.25">
      <c r="A56" s="120"/>
      <c r="B56" s="121"/>
      <c r="C56" s="149"/>
      <c r="D56" s="121"/>
    </row>
    <row r="57" spans="1:4" ht="14.25" customHeight="1" x14ac:dyDescent="0.25">
      <c r="A57" s="120"/>
      <c r="B57" s="121"/>
      <c r="C57" s="149"/>
      <c r="D57" s="121"/>
    </row>
    <row r="58" spans="1:4" ht="14.25" customHeight="1" x14ac:dyDescent="0.25">
      <c r="A58" s="120"/>
      <c r="B58" s="121"/>
      <c r="C58" s="149"/>
      <c r="D58" s="121"/>
    </row>
    <row r="59" spans="1:4" ht="14.25" customHeight="1" x14ac:dyDescent="0.25">
      <c r="A59" s="120"/>
      <c r="B59" s="121"/>
      <c r="C59" s="149"/>
      <c r="D59" s="121"/>
    </row>
    <row r="60" spans="1:4" ht="14.25" customHeight="1" x14ac:dyDescent="0.25">
      <c r="A60" s="120"/>
      <c r="B60" s="121"/>
      <c r="C60" s="149"/>
      <c r="D60" s="121"/>
    </row>
    <row r="61" spans="1:4" ht="14.25" customHeight="1" x14ac:dyDescent="0.25">
      <c r="A61" s="120"/>
      <c r="B61" s="121"/>
      <c r="C61" s="149"/>
      <c r="D61" s="121"/>
    </row>
    <row r="62" spans="1:4" ht="14.25" customHeight="1" x14ac:dyDescent="0.25">
      <c r="A62" s="120"/>
      <c r="B62" s="121"/>
      <c r="C62" s="149"/>
      <c r="D62" s="121"/>
    </row>
    <row r="63" spans="1:4" ht="14.25" customHeight="1" x14ac:dyDescent="0.25">
      <c r="A63" s="120"/>
      <c r="B63" s="121"/>
      <c r="C63" s="149"/>
      <c r="D63" s="121"/>
    </row>
    <row r="64" spans="1:4" ht="14.25" customHeight="1" x14ac:dyDescent="0.25">
      <c r="A64" s="120"/>
      <c r="B64" s="121"/>
      <c r="C64" s="149"/>
      <c r="D64" s="121"/>
    </row>
    <row r="65" spans="1:4" ht="14.25" customHeight="1" x14ac:dyDescent="0.25">
      <c r="A65" s="120"/>
      <c r="B65" s="121"/>
      <c r="C65" s="149"/>
      <c r="D65" s="121"/>
    </row>
    <row r="66" spans="1:4" ht="14.25" customHeight="1" x14ac:dyDescent="0.25">
      <c r="A66" s="120"/>
      <c r="B66" s="121"/>
      <c r="C66" s="149"/>
      <c r="D66" s="121"/>
    </row>
    <row r="67" spans="1:4" ht="14.25" customHeight="1" x14ac:dyDescent="0.25">
      <c r="A67" s="120"/>
      <c r="B67" s="121"/>
      <c r="C67" s="149"/>
      <c r="D67" s="121"/>
    </row>
    <row r="68" spans="1:4" ht="14.25" customHeight="1" x14ac:dyDescent="0.25">
      <c r="A68" s="120"/>
      <c r="B68" s="121"/>
      <c r="C68" s="149"/>
      <c r="D68" s="121"/>
    </row>
    <row r="69" spans="1:4" ht="14.25" customHeight="1" x14ac:dyDescent="0.25">
      <c r="A69" s="120"/>
      <c r="B69" s="121"/>
      <c r="C69" s="149"/>
      <c r="D69" s="121"/>
    </row>
    <row r="70" spans="1:4" ht="14.25" customHeight="1" x14ac:dyDescent="0.25">
      <c r="A70" s="120"/>
      <c r="B70" s="121"/>
      <c r="C70" s="149"/>
      <c r="D70" s="121"/>
    </row>
    <row r="71" spans="1:4" ht="14.25" customHeight="1" x14ac:dyDescent="0.25">
      <c r="A71" s="120"/>
      <c r="B71" s="121"/>
      <c r="C71" s="149"/>
      <c r="D71" s="121"/>
    </row>
    <row r="72" spans="1:4" ht="14.25" customHeight="1" x14ac:dyDescent="0.25">
      <c r="A72" s="120"/>
      <c r="B72" s="121"/>
      <c r="C72" s="149"/>
      <c r="D72" s="121"/>
    </row>
    <row r="73" spans="1:4" ht="14.25" customHeight="1" x14ac:dyDescent="0.25">
      <c r="A73" s="120"/>
      <c r="B73" s="121"/>
      <c r="C73" s="149"/>
      <c r="D73" s="121"/>
    </row>
    <row r="74" spans="1:4" ht="14.25" customHeight="1" x14ac:dyDescent="0.25">
      <c r="A74" s="120"/>
      <c r="B74" s="121"/>
      <c r="C74" s="149"/>
      <c r="D74" s="121"/>
    </row>
    <row r="75" spans="1:4" ht="14.25" customHeight="1" x14ac:dyDescent="0.25">
      <c r="A75" s="120"/>
      <c r="B75" s="121"/>
      <c r="C75" s="149"/>
      <c r="D75" s="121"/>
    </row>
    <row r="76" spans="1:4" ht="14.25" customHeight="1" x14ac:dyDescent="0.25">
      <c r="A76" s="120"/>
      <c r="B76" s="121"/>
      <c r="C76" s="149"/>
      <c r="D76" s="121"/>
    </row>
    <row r="77" spans="1:4" ht="14.25" customHeight="1" x14ac:dyDescent="0.25">
      <c r="A77" s="120"/>
      <c r="B77" s="121"/>
      <c r="C77" s="149"/>
      <c r="D77" s="121"/>
    </row>
    <row r="78" spans="1:4" ht="14.25" customHeight="1" x14ac:dyDescent="0.25">
      <c r="A78" s="120"/>
      <c r="B78" s="121"/>
      <c r="C78" s="149"/>
      <c r="D78" s="121"/>
    </row>
    <row r="79" spans="1:4" ht="14.25" customHeight="1" x14ac:dyDescent="0.25">
      <c r="A79" s="120"/>
      <c r="B79" s="121"/>
      <c r="C79" s="149"/>
      <c r="D79" s="121"/>
    </row>
    <row r="80" spans="1:4" ht="14.25" customHeight="1" x14ac:dyDescent="0.25">
      <c r="A80" s="120"/>
      <c r="B80" s="121"/>
      <c r="C80" s="149"/>
      <c r="D80" s="121"/>
    </row>
    <row r="81" spans="1:4" ht="14.25" customHeight="1" x14ac:dyDescent="0.25">
      <c r="A81" s="120"/>
      <c r="B81" s="121"/>
      <c r="C81" s="149"/>
      <c r="D81" s="121"/>
    </row>
    <row r="82" spans="1:4" ht="14.25" customHeight="1" x14ac:dyDescent="0.25">
      <c r="A82" s="120"/>
      <c r="B82" s="121"/>
      <c r="C82" s="149"/>
      <c r="D82" s="121"/>
    </row>
    <row r="83" spans="1:4" ht="14.25" customHeight="1" x14ac:dyDescent="0.25">
      <c r="A83" s="120"/>
      <c r="B83" s="121"/>
      <c r="C83" s="149"/>
      <c r="D83" s="121"/>
    </row>
    <row r="84" spans="1:4" ht="14.25" customHeight="1" x14ac:dyDescent="0.25">
      <c r="A84" s="120"/>
      <c r="B84" s="121"/>
      <c r="C84" s="149"/>
      <c r="D84" s="121"/>
    </row>
    <row r="85" spans="1:4" ht="14.25" customHeight="1" x14ac:dyDescent="0.25">
      <c r="A85" s="120"/>
      <c r="B85" s="121"/>
      <c r="C85" s="149"/>
      <c r="D85" s="121"/>
    </row>
    <row r="86" spans="1:4" ht="14.25" customHeight="1" x14ac:dyDescent="0.25">
      <c r="A86" s="120"/>
      <c r="B86" s="121"/>
      <c r="C86" s="149"/>
      <c r="D86" s="121"/>
    </row>
    <row r="87" spans="1:4" ht="14.25" customHeight="1" x14ac:dyDescent="0.25">
      <c r="A87" s="120"/>
      <c r="B87" s="121"/>
      <c r="C87" s="149"/>
      <c r="D87" s="121"/>
    </row>
    <row r="88" spans="1:4" ht="14.25" customHeight="1" x14ac:dyDescent="0.25">
      <c r="A88" s="120"/>
      <c r="B88" s="121"/>
      <c r="C88" s="149"/>
      <c r="D88" s="121"/>
    </row>
    <row r="89" spans="1:4" ht="14.25" customHeight="1" x14ac:dyDescent="0.25">
      <c r="A89" s="120"/>
      <c r="B89" s="121"/>
      <c r="C89" s="149"/>
      <c r="D89" s="121"/>
    </row>
    <row r="90" spans="1:4" ht="14.25" customHeight="1" x14ac:dyDescent="0.25">
      <c r="A90" s="120"/>
      <c r="B90" s="121"/>
      <c r="C90" s="149"/>
      <c r="D90" s="121"/>
    </row>
    <row r="91" spans="1:4" ht="14.25" customHeight="1" x14ac:dyDescent="0.25">
      <c r="A91" s="120"/>
      <c r="B91" s="121"/>
      <c r="C91" s="149"/>
      <c r="D91" s="121"/>
    </row>
    <row r="92" spans="1:4" ht="14.25" customHeight="1" x14ac:dyDescent="0.25">
      <c r="A92" s="120"/>
      <c r="B92" s="121"/>
      <c r="C92" s="149"/>
      <c r="D92" s="121"/>
    </row>
    <row r="93" spans="1:4" ht="14.25" customHeight="1" x14ac:dyDescent="0.25">
      <c r="A93" s="120"/>
      <c r="B93" s="121"/>
      <c r="C93" s="149"/>
      <c r="D93" s="121"/>
    </row>
    <row r="94" spans="1:4" ht="14.25" customHeight="1" x14ac:dyDescent="0.25">
      <c r="A94" s="120"/>
      <c r="B94" s="121"/>
      <c r="C94" s="149"/>
      <c r="D94" s="121"/>
    </row>
    <row r="95" spans="1:4" ht="14.25" customHeight="1" x14ac:dyDescent="0.25">
      <c r="A95" s="120"/>
      <c r="B95" s="121"/>
      <c r="C95" s="149"/>
      <c r="D95" s="121"/>
    </row>
    <row r="96" spans="1:4" ht="14.25" customHeight="1" x14ac:dyDescent="0.25">
      <c r="A96" s="120"/>
      <c r="B96" s="121"/>
      <c r="C96" s="149"/>
      <c r="D96" s="121"/>
    </row>
    <row r="97" spans="1:4" ht="14.25" customHeight="1" x14ac:dyDescent="0.25">
      <c r="A97" s="120"/>
      <c r="B97" s="121"/>
      <c r="C97" s="149"/>
      <c r="D97" s="121"/>
    </row>
    <row r="98" spans="1:4" ht="14.25" customHeight="1" x14ac:dyDescent="0.25">
      <c r="A98" s="120"/>
      <c r="B98" s="121"/>
      <c r="C98" s="149"/>
      <c r="D98" s="121"/>
    </row>
    <row r="99" spans="1:4" ht="14.25" customHeight="1" x14ac:dyDescent="0.25">
      <c r="A99" s="120"/>
      <c r="B99" s="121"/>
      <c r="C99" s="149"/>
      <c r="D99" s="121"/>
    </row>
    <row r="100" spans="1:4" ht="14.25" customHeight="1" x14ac:dyDescent="0.25">
      <c r="A100" s="120"/>
      <c r="B100" s="121"/>
      <c r="C100" s="149"/>
      <c r="D100" s="121"/>
    </row>
    <row r="101" spans="1:4" ht="14.25" customHeight="1" x14ac:dyDescent="0.25">
      <c r="A101" s="120"/>
      <c r="B101" s="121"/>
      <c r="C101" s="149"/>
      <c r="D101" s="121"/>
    </row>
    <row r="102" spans="1:4" ht="14.25" customHeight="1" x14ac:dyDescent="0.25">
      <c r="A102" s="120"/>
      <c r="B102" s="121"/>
      <c r="C102" s="149"/>
      <c r="D102" s="121"/>
    </row>
    <row r="103" spans="1:4" ht="14.25" customHeight="1" x14ac:dyDescent="0.25">
      <c r="A103" s="120"/>
      <c r="B103" s="121"/>
      <c r="C103" s="149"/>
      <c r="D103" s="121"/>
    </row>
    <row r="104" spans="1:4" ht="14.25" customHeight="1" x14ac:dyDescent="0.25">
      <c r="A104" s="120"/>
      <c r="B104" s="121"/>
      <c r="C104" s="149"/>
      <c r="D104" s="121"/>
    </row>
    <row r="105" spans="1:4" ht="14.25" customHeight="1" x14ac:dyDescent="0.25">
      <c r="A105" s="120"/>
      <c r="B105" s="121"/>
      <c r="C105" s="149"/>
      <c r="D105" s="121"/>
    </row>
    <row r="106" spans="1:4" ht="14.25" customHeight="1" x14ac:dyDescent="0.25">
      <c r="A106" s="120"/>
      <c r="B106" s="121"/>
      <c r="C106" s="149"/>
      <c r="D106" s="121"/>
    </row>
    <row r="107" spans="1:4" ht="14.25" customHeight="1" x14ac:dyDescent="0.25">
      <c r="A107" s="120"/>
      <c r="B107" s="121"/>
      <c r="C107" s="149"/>
      <c r="D107" s="121"/>
    </row>
    <row r="108" spans="1:4" ht="14.25" customHeight="1" x14ac:dyDescent="0.25">
      <c r="A108" s="120"/>
      <c r="B108" s="121"/>
      <c r="C108" s="149"/>
      <c r="D108" s="121"/>
    </row>
    <row r="109" spans="1:4" ht="14.25" customHeight="1" x14ac:dyDescent="0.25">
      <c r="A109" s="120"/>
      <c r="B109" s="121"/>
      <c r="C109" s="149"/>
      <c r="D109" s="121"/>
    </row>
    <row r="110" spans="1:4" ht="14.25" customHeight="1" x14ac:dyDescent="0.25">
      <c r="A110" s="120"/>
      <c r="B110" s="121"/>
      <c r="C110" s="149"/>
      <c r="D110" s="121"/>
    </row>
    <row r="111" spans="1:4" ht="14.25" customHeight="1" x14ac:dyDescent="0.25">
      <c r="A111" s="120"/>
      <c r="B111" s="121"/>
      <c r="C111" s="149"/>
      <c r="D111" s="121"/>
    </row>
    <row r="112" spans="1:4" ht="14.25" customHeight="1" x14ac:dyDescent="0.25">
      <c r="A112" s="120"/>
      <c r="B112" s="121"/>
      <c r="C112" s="149"/>
      <c r="D112" s="121"/>
    </row>
    <row r="113" spans="1:4" ht="14.25" customHeight="1" x14ac:dyDescent="0.25">
      <c r="A113" s="120"/>
      <c r="B113" s="121"/>
      <c r="C113" s="149"/>
      <c r="D113" s="121"/>
    </row>
    <row r="114" spans="1:4" ht="14.25" customHeight="1" x14ac:dyDescent="0.25">
      <c r="A114" s="120"/>
      <c r="B114" s="121"/>
      <c r="C114" s="149"/>
      <c r="D114" s="121"/>
    </row>
    <row r="115" spans="1:4" ht="14.25" customHeight="1" x14ac:dyDescent="0.25">
      <c r="A115" s="120"/>
      <c r="B115" s="121"/>
      <c r="C115" s="149"/>
      <c r="D115" s="121"/>
    </row>
    <row r="116" spans="1:4" ht="14.25" customHeight="1" x14ac:dyDescent="0.25">
      <c r="A116" s="120"/>
      <c r="B116" s="121"/>
      <c r="C116" s="149"/>
      <c r="D116" s="121"/>
    </row>
    <row r="117" spans="1:4" ht="14.25" customHeight="1" x14ac:dyDescent="0.25">
      <c r="A117" s="120"/>
      <c r="B117" s="121"/>
      <c r="C117" s="149"/>
      <c r="D117" s="121"/>
    </row>
    <row r="118" spans="1:4" ht="14.25" customHeight="1" x14ac:dyDescent="0.25">
      <c r="A118" s="120"/>
      <c r="B118" s="121"/>
      <c r="C118" s="149"/>
      <c r="D118" s="121"/>
    </row>
    <row r="119" spans="1:4" ht="14.25" customHeight="1" x14ac:dyDescent="0.25">
      <c r="A119" s="120"/>
      <c r="B119" s="121"/>
      <c r="C119" s="149"/>
      <c r="D119" s="121"/>
    </row>
    <row r="120" spans="1:4" ht="14.25" customHeight="1" x14ac:dyDescent="0.25">
      <c r="A120" s="120"/>
      <c r="B120" s="121"/>
      <c r="C120" s="149"/>
      <c r="D120" s="121"/>
    </row>
    <row r="121" spans="1:4" ht="14.25" customHeight="1" x14ac:dyDescent="0.25">
      <c r="A121" s="120"/>
      <c r="B121" s="121"/>
      <c r="C121" s="149"/>
      <c r="D121" s="121"/>
    </row>
    <row r="122" spans="1:4" ht="14.25" customHeight="1" x14ac:dyDescent="0.25">
      <c r="A122" s="120"/>
      <c r="B122" s="121"/>
      <c r="C122" s="149"/>
      <c r="D122" s="121"/>
    </row>
    <row r="123" spans="1:4" ht="14.25" customHeight="1" x14ac:dyDescent="0.25">
      <c r="A123" s="120"/>
      <c r="B123" s="121"/>
      <c r="C123" s="149"/>
      <c r="D123" s="121"/>
    </row>
    <row r="124" spans="1:4" ht="14.25" customHeight="1" x14ac:dyDescent="0.25">
      <c r="A124" s="120"/>
      <c r="B124" s="121"/>
      <c r="C124" s="149"/>
      <c r="D124" s="121"/>
    </row>
    <row r="125" spans="1:4" ht="14.25" customHeight="1" x14ac:dyDescent="0.25">
      <c r="A125" s="120"/>
      <c r="B125" s="121"/>
      <c r="C125" s="149"/>
      <c r="D125" s="121"/>
    </row>
    <row r="126" spans="1:4" ht="14.25" customHeight="1" x14ac:dyDescent="0.25">
      <c r="A126" s="120"/>
      <c r="B126" s="121"/>
      <c r="C126" s="149"/>
      <c r="D126" s="121"/>
    </row>
    <row r="127" spans="1:4" ht="14.25" customHeight="1" x14ac:dyDescent="0.25">
      <c r="A127" s="120"/>
      <c r="B127" s="121"/>
      <c r="C127" s="149"/>
      <c r="D127" s="121"/>
    </row>
    <row r="128" spans="1:4" ht="14.25" customHeight="1" x14ac:dyDescent="0.25">
      <c r="A128" s="120"/>
      <c r="B128" s="121"/>
      <c r="C128" s="149"/>
      <c r="D128" s="121"/>
    </row>
    <row r="129" spans="1:4" ht="14.25" customHeight="1" x14ac:dyDescent="0.25">
      <c r="A129" s="120"/>
      <c r="B129" s="121"/>
      <c r="C129" s="149"/>
      <c r="D129" s="121"/>
    </row>
    <row r="130" spans="1:4" ht="14.25" customHeight="1" x14ac:dyDescent="0.25">
      <c r="A130" s="120"/>
      <c r="B130" s="121"/>
      <c r="C130" s="149"/>
      <c r="D130" s="121"/>
    </row>
    <row r="131" spans="1:4" ht="14.25" customHeight="1" x14ac:dyDescent="0.25">
      <c r="A131" s="120"/>
      <c r="B131" s="121"/>
      <c r="C131" s="149"/>
      <c r="D131" s="121"/>
    </row>
    <row r="132" spans="1:4" ht="14.25" customHeight="1" x14ac:dyDescent="0.25">
      <c r="A132" s="120"/>
      <c r="B132" s="121"/>
      <c r="C132" s="149"/>
      <c r="D132" s="121"/>
    </row>
    <row r="133" spans="1:4" ht="14.25" customHeight="1" x14ac:dyDescent="0.25">
      <c r="A133" s="120"/>
      <c r="B133" s="121"/>
      <c r="C133" s="149"/>
      <c r="D133" s="121"/>
    </row>
    <row r="134" spans="1:4" ht="14.25" customHeight="1" x14ac:dyDescent="0.25">
      <c r="A134" s="120"/>
      <c r="B134" s="121"/>
      <c r="C134" s="149"/>
      <c r="D134" s="121"/>
    </row>
    <row r="135" spans="1:4" ht="14.25" customHeight="1" x14ac:dyDescent="0.25">
      <c r="A135" s="120"/>
      <c r="B135" s="121"/>
      <c r="C135" s="149"/>
      <c r="D135" s="121"/>
    </row>
    <row r="136" spans="1:4" ht="14.25" customHeight="1" x14ac:dyDescent="0.25">
      <c r="A136" s="120"/>
      <c r="B136" s="121"/>
      <c r="C136" s="149"/>
      <c r="D136" s="121"/>
    </row>
    <row r="137" spans="1:4" ht="14.25" customHeight="1" x14ac:dyDescent="0.25">
      <c r="A137" s="120"/>
      <c r="B137" s="121"/>
      <c r="C137" s="149"/>
      <c r="D137" s="121"/>
    </row>
    <row r="138" spans="1:4" ht="14.25" customHeight="1" x14ac:dyDescent="0.25">
      <c r="A138" s="120"/>
      <c r="B138" s="121"/>
      <c r="C138" s="149"/>
      <c r="D138" s="121"/>
    </row>
    <row r="139" spans="1:4" ht="14.25" customHeight="1" x14ac:dyDescent="0.25">
      <c r="A139" s="120"/>
      <c r="B139" s="121"/>
      <c r="C139" s="149"/>
      <c r="D139" s="121"/>
    </row>
    <row r="140" spans="1:4" ht="14.25" customHeight="1" x14ac:dyDescent="0.25">
      <c r="A140" s="120"/>
      <c r="B140" s="121"/>
      <c r="C140" s="149"/>
      <c r="D140" s="121"/>
    </row>
    <row r="141" spans="1:4" ht="14.25" customHeight="1" x14ac:dyDescent="0.25">
      <c r="A141" s="120"/>
      <c r="B141" s="121"/>
      <c r="C141" s="149"/>
      <c r="D141" s="121"/>
    </row>
    <row r="142" spans="1:4" ht="14.25" customHeight="1" x14ac:dyDescent="0.25">
      <c r="A142" s="120"/>
      <c r="B142" s="121"/>
      <c r="C142" s="149"/>
      <c r="D142" s="121"/>
    </row>
    <row r="143" spans="1:4" ht="14.25" customHeight="1" x14ac:dyDescent="0.25">
      <c r="A143" s="120"/>
      <c r="B143" s="121"/>
      <c r="C143" s="149"/>
      <c r="D143" s="121"/>
    </row>
    <row r="144" spans="1:4" ht="14.25" customHeight="1" x14ac:dyDescent="0.25">
      <c r="A144" s="120"/>
      <c r="B144" s="121"/>
      <c r="C144" s="149"/>
      <c r="D144" s="121"/>
    </row>
    <row r="145" spans="1:4" ht="14.25" customHeight="1" x14ac:dyDescent="0.25">
      <c r="A145" s="120"/>
      <c r="B145" s="121"/>
      <c r="C145" s="149"/>
      <c r="D145" s="121"/>
    </row>
    <row r="146" spans="1:4" ht="14.25" customHeight="1" x14ac:dyDescent="0.25">
      <c r="A146" s="120"/>
      <c r="B146" s="121"/>
      <c r="C146" s="149"/>
      <c r="D146" s="121"/>
    </row>
    <row r="147" spans="1:4" ht="14.25" customHeight="1" x14ac:dyDescent="0.25">
      <c r="A147" s="120"/>
      <c r="B147" s="121"/>
      <c r="C147" s="149"/>
      <c r="D147" s="121"/>
    </row>
    <row r="148" spans="1:4" ht="14.25" customHeight="1" x14ac:dyDescent="0.25">
      <c r="A148" s="120"/>
      <c r="B148" s="121"/>
      <c r="C148" s="149"/>
      <c r="D148" s="121"/>
    </row>
    <row r="149" spans="1:4" ht="14.25" customHeight="1" x14ac:dyDescent="0.25">
      <c r="A149" s="120"/>
      <c r="B149" s="121"/>
      <c r="C149" s="149"/>
      <c r="D149" s="121"/>
    </row>
    <row r="150" spans="1:4" ht="14.25" customHeight="1" x14ac:dyDescent="0.25">
      <c r="A150" s="120"/>
      <c r="B150" s="121"/>
      <c r="C150" s="149"/>
      <c r="D150" s="121"/>
    </row>
    <row r="151" spans="1:4" ht="14.25" customHeight="1" x14ac:dyDescent="0.25">
      <c r="A151" s="120"/>
      <c r="B151" s="121"/>
      <c r="C151" s="149"/>
      <c r="D151" s="121"/>
    </row>
    <row r="152" spans="1:4" ht="14.25" customHeight="1" x14ac:dyDescent="0.25">
      <c r="A152" s="120"/>
      <c r="B152" s="121"/>
      <c r="C152" s="149"/>
      <c r="D152" s="121"/>
    </row>
    <row r="153" spans="1:4" ht="14.25" customHeight="1" x14ac:dyDescent="0.25">
      <c r="A153" s="120"/>
      <c r="B153" s="121"/>
      <c r="C153" s="149"/>
      <c r="D153" s="121"/>
    </row>
    <row r="154" spans="1:4" ht="14.25" customHeight="1" x14ac:dyDescent="0.25">
      <c r="A154" s="120"/>
      <c r="B154" s="121"/>
      <c r="C154" s="149"/>
      <c r="D154" s="121"/>
    </row>
    <row r="155" spans="1:4" ht="14.25" customHeight="1" x14ac:dyDescent="0.25">
      <c r="A155" s="120"/>
      <c r="B155" s="121"/>
      <c r="C155" s="149"/>
      <c r="D155" s="121"/>
    </row>
    <row r="156" spans="1:4" ht="14.25" customHeight="1" x14ac:dyDescent="0.25">
      <c r="A156" s="120"/>
      <c r="B156" s="121"/>
      <c r="C156" s="149"/>
      <c r="D156" s="121"/>
    </row>
    <row r="157" spans="1:4" ht="14.25" customHeight="1" x14ac:dyDescent="0.25">
      <c r="A157" s="120"/>
      <c r="B157" s="121"/>
      <c r="C157" s="149"/>
      <c r="D157" s="121"/>
    </row>
    <row r="158" spans="1:4" ht="14.25" customHeight="1" x14ac:dyDescent="0.25">
      <c r="A158" s="120"/>
      <c r="B158" s="121"/>
      <c r="C158" s="149"/>
      <c r="D158" s="121"/>
    </row>
    <row r="159" spans="1:4" ht="14.25" customHeight="1" x14ac:dyDescent="0.25">
      <c r="A159" s="120"/>
      <c r="B159" s="121"/>
      <c r="C159" s="149"/>
      <c r="D159" s="121"/>
    </row>
    <row r="160" spans="1:4" ht="14.25" customHeight="1" x14ac:dyDescent="0.25">
      <c r="A160" s="120"/>
      <c r="B160" s="121"/>
      <c r="C160" s="149"/>
      <c r="D160" s="121"/>
    </row>
    <row r="161" spans="1:4" ht="14.25" customHeight="1" x14ac:dyDescent="0.25">
      <c r="A161" s="120"/>
      <c r="B161" s="121"/>
      <c r="C161" s="149"/>
      <c r="D161" s="121"/>
    </row>
    <row r="162" spans="1:4" ht="14.25" customHeight="1" x14ac:dyDescent="0.25">
      <c r="A162" s="120"/>
      <c r="B162" s="121"/>
      <c r="C162" s="149"/>
      <c r="D162" s="121"/>
    </row>
    <row r="163" spans="1:4" ht="14.25" customHeight="1" x14ac:dyDescent="0.25">
      <c r="A163" s="120"/>
      <c r="B163" s="121"/>
      <c r="C163" s="149"/>
      <c r="D163" s="121"/>
    </row>
    <row r="164" spans="1:4" ht="14.25" customHeight="1" x14ac:dyDescent="0.25">
      <c r="A164" s="120"/>
      <c r="B164" s="121"/>
      <c r="C164" s="149"/>
      <c r="D164" s="121"/>
    </row>
    <row r="165" spans="1:4" ht="14.25" customHeight="1" x14ac:dyDescent="0.25">
      <c r="A165" s="120"/>
      <c r="B165" s="121"/>
      <c r="C165" s="149"/>
      <c r="D165" s="121"/>
    </row>
    <row r="166" spans="1:4" ht="14.25" customHeight="1" x14ac:dyDescent="0.25">
      <c r="A166" s="120"/>
      <c r="B166" s="121"/>
      <c r="C166" s="149"/>
      <c r="D166" s="121"/>
    </row>
    <row r="167" spans="1:4" ht="14.25" customHeight="1" x14ac:dyDescent="0.25">
      <c r="A167" s="120"/>
      <c r="B167" s="121"/>
      <c r="C167" s="149"/>
      <c r="D167" s="121"/>
    </row>
    <row r="168" spans="1:4" ht="14.25" customHeight="1" x14ac:dyDescent="0.25">
      <c r="A168" s="120"/>
      <c r="B168" s="121"/>
      <c r="C168" s="149"/>
      <c r="D168" s="121"/>
    </row>
    <row r="169" spans="1:4" ht="14.25" customHeight="1" x14ac:dyDescent="0.25">
      <c r="A169" s="120"/>
      <c r="B169" s="121"/>
      <c r="C169" s="149"/>
      <c r="D169" s="121"/>
    </row>
    <row r="170" spans="1:4" ht="14.25" customHeight="1" x14ac:dyDescent="0.25">
      <c r="A170" s="120"/>
      <c r="B170" s="121"/>
      <c r="C170" s="149"/>
      <c r="D170" s="121"/>
    </row>
    <row r="171" spans="1:4" ht="14.25" customHeight="1" x14ac:dyDescent="0.25">
      <c r="A171" s="120"/>
      <c r="B171" s="121"/>
      <c r="C171" s="149"/>
      <c r="D171" s="121"/>
    </row>
    <row r="172" spans="1:4" ht="14.25" customHeight="1" x14ac:dyDescent="0.25">
      <c r="A172" s="120"/>
      <c r="B172" s="121"/>
      <c r="C172" s="149"/>
      <c r="D172" s="121"/>
    </row>
    <row r="173" spans="1:4" ht="14.25" customHeight="1" x14ac:dyDescent="0.25">
      <c r="A173" s="120"/>
      <c r="B173" s="121"/>
      <c r="C173" s="149"/>
      <c r="D173" s="121"/>
    </row>
    <row r="174" spans="1:4" ht="14.25" customHeight="1" x14ac:dyDescent="0.25">
      <c r="A174" s="120"/>
      <c r="B174" s="121"/>
      <c r="C174" s="149"/>
      <c r="D174" s="121"/>
    </row>
    <row r="175" spans="1:4" ht="14.25" customHeight="1" x14ac:dyDescent="0.25">
      <c r="A175" s="120"/>
      <c r="B175" s="121"/>
      <c r="C175" s="149"/>
      <c r="D175" s="121"/>
    </row>
    <row r="176" spans="1:4" ht="14.25" customHeight="1" x14ac:dyDescent="0.25">
      <c r="A176" s="120"/>
      <c r="B176" s="121"/>
      <c r="C176" s="149"/>
      <c r="D176" s="121"/>
    </row>
    <row r="177" spans="1:4" ht="14.25" customHeight="1" x14ac:dyDescent="0.25">
      <c r="A177" s="120"/>
      <c r="B177" s="121"/>
      <c r="C177" s="149"/>
      <c r="D177" s="121"/>
    </row>
    <row r="178" spans="1:4" ht="14.25" customHeight="1" x14ac:dyDescent="0.25">
      <c r="A178" s="120"/>
      <c r="B178" s="121"/>
      <c r="C178" s="149"/>
      <c r="D178" s="121"/>
    </row>
    <row r="179" spans="1:4" ht="14.25" customHeight="1" x14ac:dyDescent="0.25">
      <c r="A179" s="120"/>
      <c r="B179" s="121"/>
      <c r="C179" s="149"/>
      <c r="D179" s="121"/>
    </row>
    <row r="180" spans="1:4" ht="14.25" customHeight="1" x14ac:dyDescent="0.25">
      <c r="A180" s="120"/>
      <c r="B180" s="121"/>
      <c r="C180" s="149"/>
      <c r="D180" s="121"/>
    </row>
    <row r="181" spans="1:4" ht="14.25" customHeight="1" x14ac:dyDescent="0.25">
      <c r="A181" s="120"/>
      <c r="B181" s="121"/>
      <c r="C181" s="149"/>
      <c r="D181" s="121"/>
    </row>
    <row r="182" spans="1:4" ht="14.25" customHeight="1" x14ac:dyDescent="0.25">
      <c r="A182" s="120"/>
      <c r="B182" s="121"/>
      <c r="C182" s="149"/>
      <c r="D182" s="121"/>
    </row>
    <row r="183" spans="1:4" ht="14.25" customHeight="1" x14ac:dyDescent="0.25">
      <c r="A183" s="120"/>
      <c r="B183" s="121"/>
      <c r="C183" s="149"/>
      <c r="D183" s="121"/>
    </row>
    <row r="184" spans="1:4" ht="14.25" customHeight="1" x14ac:dyDescent="0.25">
      <c r="A184" s="120"/>
      <c r="B184" s="121"/>
      <c r="C184" s="149"/>
      <c r="D184" s="121"/>
    </row>
    <row r="185" spans="1:4" ht="14.25" customHeight="1" x14ac:dyDescent="0.25">
      <c r="A185" s="120"/>
      <c r="B185" s="121"/>
      <c r="C185" s="149"/>
      <c r="D185" s="121"/>
    </row>
    <row r="186" spans="1:4" ht="14.25" customHeight="1" x14ac:dyDescent="0.25">
      <c r="A186" s="120"/>
      <c r="B186" s="121"/>
      <c r="C186" s="149"/>
      <c r="D186" s="121"/>
    </row>
    <row r="187" spans="1:4" ht="14.25" customHeight="1" x14ac:dyDescent="0.25">
      <c r="A187" s="120"/>
      <c r="B187" s="121"/>
      <c r="C187" s="149"/>
      <c r="D187" s="121"/>
    </row>
    <row r="188" spans="1:4" ht="14.25" customHeight="1" x14ac:dyDescent="0.25">
      <c r="A188" s="120"/>
      <c r="B188" s="121"/>
      <c r="C188" s="149"/>
      <c r="D188" s="121"/>
    </row>
    <row r="189" spans="1:4" ht="14.25" customHeight="1" x14ac:dyDescent="0.25">
      <c r="A189" s="120"/>
      <c r="B189" s="121"/>
      <c r="C189" s="149"/>
      <c r="D189" s="121"/>
    </row>
    <row r="190" spans="1:4" ht="14.25" customHeight="1" x14ac:dyDescent="0.25">
      <c r="A190" s="120"/>
      <c r="B190" s="121"/>
      <c r="C190" s="149"/>
      <c r="D190" s="121"/>
    </row>
    <row r="191" spans="1:4" ht="14.25" customHeight="1" x14ac:dyDescent="0.25">
      <c r="A191" s="120"/>
      <c r="B191" s="121"/>
      <c r="C191" s="149"/>
      <c r="D191" s="121"/>
    </row>
    <row r="192" spans="1:4" ht="14.25" customHeight="1" x14ac:dyDescent="0.25">
      <c r="A192" s="120"/>
      <c r="B192" s="121"/>
      <c r="C192" s="149"/>
      <c r="D192" s="121"/>
    </row>
    <row r="193" spans="1:4" ht="14.25" customHeight="1" x14ac:dyDescent="0.25">
      <c r="A193" s="120"/>
      <c r="B193" s="121"/>
      <c r="C193" s="149"/>
      <c r="D193" s="121"/>
    </row>
    <row r="194" spans="1:4" ht="14.25" customHeight="1" x14ac:dyDescent="0.25">
      <c r="A194" s="120"/>
      <c r="B194" s="121"/>
      <c r="C194" s="149"/>
      <c r="D194" s="121"/>
    </row>
    <row r="195" spans="1:4" ht="14.25" customHeight="1" x14ac:dyDescent="0.25">
      <c r="A195" s="120"/>
      <c r="B195" s="121"/>
      <c r="C195" s="149"/>
      <c r="D195" s="121"/>
    </row>
    <row r="196" spans="1:4" ht="14.25" customHeight="1" x14ac:dyDescent="0.25">
      <c r="A196" s="120"/>
      <c r="B196" s="121"/>
      <c r="C196" s="149"/>
      <c r="D196" s="121"/>
    </row>
    <row r="197" spans="1:4" ht="14.25" customHeight="1" x14ac:dyDescent="0.25">
      <c r="A197" s="120"/>
      <c r="B197" s="121"/>
      <c r="C197" s="149"/>
      <c r="D197" s="121"/>
    </row>
    <row r="198" spans="1:4" ht="14.25" customHeight="1" x14ac:dyDescent="0.25">
      <c r="A198" s="120"/>
      <c r="B198" s="121"/>
      <c r="C198" s="149"/>
      <c r="D198" s="121"/>
    </row>
    <row r="199" spans="1:4" ht="14.25" customHeight="1" x14ac:dyDescent="0.25">
      <c r="A199" s="120"/>
      <c r="B199" s="121"/>
      <c r="C199" s="149"/>
      <c r="D199" s="121"/>
    </row>
    <row r="200" spans="1:4" ht="14.25" customHeight="1" x14ac:dyDescent="0.25">
      <c r="A200" s="120"/>
      <c r="B200" s="121"/>
      <c r="C200" s="149"/>
      <c r="D200" s="121"/>
    </row>
    <row r="201" spans="1:4" ht="14.25" customHeight="1" x14ac:dyDescent="0.25">
      <c r="A201" s="120"/>
      <c r="B201" s="121"/>
      <c r="C201" s="149"/>
      <c r="D201" s="121"/>
    </row>
    <row r="202" spans="1:4" ht="14.25" customHeight="1" x14ac:dyDescent="0.25">
      <c r="A202" s="120"/>
      <c r="B202" s="121"/>
      <c r="C202" s="149"/>
      <c r="D202" s="121"/>
    </row>
    <row r="203" spans="1:4" ht="14.25" customHeight="1" x14ac:dyDescent="0.25">
      <c r="A203" s="120"/>
      <c r="B203" s="121"/>
      <c r="C203" s="149"/>
      <c r="D203" s="121"/>
    </row>
    <row r="204" spans="1:4" ht="14.25" customHeight="1" x14ac:dyDescent="0.25">
      <c r="A204" s="120"/>
      <c r="B204" s="121"/>
      <c r="C204" s="149"/>
      <c r="D204" s="121"/>
    </row>
    <row r="205" spans="1:4" ht="14.25" customHeight="1" x14ac:dyDescent="0.25">
      <c r="A205" s="120"/>
      <c r="B205" s="121"/>
      <c r="C205" s="149"/>
      <c r="D205" s="121"/>
    </row>
    <row r="206" spans="1:4" ht="14.25" customHeight="1" x14ac:dyDescent="0.25">
      <c r="A206" s="120"/>
      <c r="B206" s="121"/>
      <c r="C206" s="149"/>
      <c r="D206" s="121"/>
    </row>
    <row r="207" spans="1:4" ht="14.25" customHeight="1" x14ac:dyDescent="0.25">
      <c r="A207" s="120"/>
      <c r="B207" s="121"/>
      <c r="C207" s="149"/>
      <c r="D207" s="121"/>
    </row>
    <row r="208" spans="1:4" ht="14.25" customHeight="1" x14ac:dyDescent="0.25">
      <c r="A208" s="120"/>
      <c r="B208" s="121"/>
      <c r="C208" s="149"/>
      <c r="D208" s="121"/>
    </row>
    <row r="209" spans="1:4" ht="14.25" customHeight="1" x14ac:dyDescent="0.25">
      <c r="A209" s="120"/>
      <c r="B209" s="121"/>
      <c r="C209" s="149"/>
      <c r="D209" s="121"/>
    </row>
    <row r="210" spans="1:4" ht="14.25" customHeight="1" x14ac:dyDescent="0.25">
      <c r="A210" s="120"/>
      <c r="B210" s="121"/>
      <c r="C210" s="149"/>
      <c r="D210" s="121"/>
    </row>
    <row r="211" spans="1:4" ht="14.25" customHeight="1" x14ac:dyDescent="0.25">
      <c r="A211" s="120"/>
      <c r="B211" s="121"/>
      <c r="C211" s="149"/>
      <c r="D211" s="121"/>
    </row>
    <row r="212" spans="1:4" ht="14.25" customHeight="1" x14ac:dyDescent="0.25">
      <c r="A212" s="120"/>
      <c r="B212" s="121"/>
      <c r="C212" s="149"/>
      <c r="D212" s="121"/>
    </row>
    <row r="213" spans="1:4" ht="14.25" customHeight="1" x14ac:dyDescent="0.25">
      <c r="A213" s="120"/>
      <c r="B213" s="121"/>
      <c r="C213" s="149"/>
      <c r="D213" s="121"/>
    </row>
    <row r="214" spans="1:4" ht="14.25" customHeight="1" x14ac:dyDescent="0.25">
      <c r="A214" s="120"/>
      <c r="B214" s="121"/>
      <c r="C214" s="149"/>
      <c r="D214" s="121"/>
    </row>
    <row r="215" spans="1:4" ht="14.25" customHeight="1" x14ac:dyDescent="0.25">
      <c r="A215" s="120"/>
      <c r="B215" s="121"/>
      <c r="C215" s="149"/>
      <c r="D215" s="121"/>
    </row>
    <row r="216" spans="1:4" ht="14.25" customHeight="1" x14ac:dyDescent="0.25">
      <c r="A216" s="120"/>
      <c r="B216" s="121"/>
      <c r="C216" s="149"/>
      <c r="D216" s="121"/>
    </row>
    <row r="217" spans="1:4" ht="14.25" customHeight="1" x14ac:dyDescent="0.25">
      <c r="A217" s="120"/>
      <c r="B217" s="121"/>
      <c r="C217" s="149"/>
      <c r="D217" s="121"/>
    </row>
    <row r="218" spans="1:4" ht="14.25" customHeight="1" x14ac:dyDescent="0.25">
      <c r="A218" s="120"/>
      <c r="B218" s="121"/>
      <c r="C218" s="149"/>
      <c r="D218" s="121"/>
    </row>
    <row r="219" spans="1:4" ht="14.25" customHeight="1" x14ac:dyDescent="0.25">
      <c r="A219" s="120"/>
      <c r="B219" s="121"/>
      <c r="C219" s="149"/>
      <c r="D219" s="121"/>
    </row>
    <row r="220" spans="1:4" ht="14.25" customHeight="1" x14ac:dyDescent="0.25">
      <c r="A220" s="120"/>
      <c r="B220" s="121"/>
      <c r="C220" s="149"/>
      <c r="D220" s="121"/>
    </row>
    <row r="221" spans="1:4" ht="14.25" customHeight="1" x14ac:dyDescent="0.25">
      <c r="A221" s="120"/>
      <c r="B221" s="121"/>
      <c r="C221" s="149"/>
      <c r="D221" s="121"/>
    </row>
    <row r="222" spans="1:4" ht="14.25" customHeight="1" x14ac:dyDescent="0.25">
      <c r="A222" s="120"/>
      <c r="B222" s="121"/>
      <c r="C222" s="149"/>
      <c r="D222" s="121"/>
    </row>
    <row r="223" spans="1:4" ht="14.25" customHeight="1" x14ac:dyDescent="0.25">
      <c r="A223" s="120"/>
      <c r="B223" s="121"/>
      <c r="C223" s="149"/>
      <c r="D223" s="121"/>
    </row>
    <row r="224" spans="1:4" ht="14.25" customHeight="1" x14ac:dyDescent="0.25">
      <c r="A224" s="120"/>
      <c r="B224" s="121"/>
      <c r="C224" s="149"/>
      <c r="D224" s="121"/>
    </row>
    <row r="225" spans="1:4" ht="14.25" customHeight="1" x14ac:dyDescent="0.25">
      <c r="A225" s="120"/>
      <c r="B225" s="121"/>
      <c r="C225" s="149"/>
      <c r="D225" s="121"/>
    </row>
    <row r="226" spans="1:4" ht="14.25" customHeight="1" x14ac:dyDescent="0.25">
      <c r="A226" s="120"/>
      <c r="B226" s="121"/>
      <c r="C226" s="149"/>
      <c r="D226" s="121"/>
    </row>
    <row r="227" spans="1:4" ht="14.25" customHeight="1" x14ac:dyDescent="0.25">
      <c r="A227" s="120"/>
      <c r="B227" s="121"/>
      <c r="C227" s="149"/>
      <c r="D227" s="121"/>
    </row>
    <row r="228" spans="1:4" ht="14.25" customHeight="1" x14ac:dyDescent="0.25">
      <c r="A228" s="120"/>
      <c r="B228" s="121"/>
      <c r="C228" s="149"/>
      <c r="D228" s="121"/>
    </row>
    <row r="229" spans="1:4" ht="14.25" customHeight="1" x14ac:dyDescent="0.25">
      <c r="A229" s="120"/>
      <c r="B229" s="121"/>
      <c r="C229" s="149"/>
      <c r="D229" s="121"/>
    </row>
    <row r="230" spans="1:4" ht="14.25" customHeight="1" x14ac:dyDescent="0.25">
      <c r="A230" s="120"/>
      <c r="B230" s="121"/>
      <c r="C230" s="149"/>
      <c r="D230" s="121"/>
    </row>
    <row r="231" spans="1:4" ht="14.25" customHeight="1" x14ac:dyDescent="0.25">
      <c r="A231" s="120"/>
      <c r="B231" s="121"/>
      <c r="C231" s="149"/>
      <c r="D231" s="121"/>
    </row>
    <row r="232" spans="1:4" ht="14.25" customHeight="1" x14ac:dyDescent="0.25">
      <c r="A232" s="120"/>
      <c r="B232" s="121"/>
      <c r="C232" s="149"/>
      <c r="D232" s="121"/>
    </row>
    <row r="233" spans="1:4" ht="15.75" customHeight="1" x14ac:dyDescent="0.2"/>
    <row r="234" spans="1:4" ht="15.75" customHeight="1" x14ac:dyDescent="0.2"/>
    <row r="235" spans="1:4" ht="15.75" customHeight="1" x14ac:dyDescent="0.2"/>
    <row r="236" spans="1:4" s="150" customFormat="1" ht="15.75" customHeight="1" x14ac:dyDescent="0.2">
      <c r="A236" s="118"/>
      <c r="B236" s="118"/>
      <c r="D236" s="118"/>
    </row>
    <row r="237" spans="1:4" s="150" customFormat="1" ht="15.75" customHeight="1" x14ac:dyDescent="0.2">
      <c r="A237" s="118"/>
      <c r="B237" s="118"/>
      <c r="D237" s="118"/>
    </row>
    <row r="238" spans="1:4" s="150" customFormat="1" ht="15.75" customHeight="1" x14ac:dyDescent="0.2">
      <c r="A238" s="118"/>
      <c r="B238" s="118"/>
      <c r="D238" s="118"/>
    </row>
    <row r="239" spans="1:4" s="150" customFormat="1" ht="15.75" customHeight="1" x14ac:dyDescent="0.2">
      <c r="A239" s="118"/>
      <c r="B239" s="118"/>
      <c r="D239" s="118"/>
    </row>
    <row r="240" spans="1:4" s="150" customFormat="1" ht="15.75" customHeight="1" x14ac:dyDescent="0.2">
      <c r="A240" s="118"/>
      <c r="B240" s="118"/>
      <c r="D240" s="118"/>
    </row>
    <row r="241" spans="1:4" s="150" customFormat="1" ht="15.75" customHeight="1" x14ac:dyDescent="0.2">
      <c r="A241" s="118"/>
      <c r="B241" s="118"/>
      <c r="D241" s="118"/>
    </row>
    <row r="242" spans="1:4" s="150" customFormat="1" ht="15.75" customHeight="1" x14ac:dyDescent="0.2">
      <c r="A242" s="118"/>
      <c r="B242" s="118"/>
      <c r="D242" s="118"/>
    </row>
    <row r="243" spans="1:4" s="150" customFormat="1" ht="15.75" customHeight="1" x14ac:dyDescent="0.2">
      <c r="A243" s="118"/>
      <c r="B243" s="118"/>
      <c r="D243" s="118"/>
    </row>
    <row r="244" spans="1:4" s="150" customFormat="1" ht="15.75" customHeight="1" x14ac:dyDescent="0.2">
      <c r="A244" s="118"/>
      <c r="B244" s="118"/>
      <c r="D244" s="118"/>
    </row>
    <row r="245" spans="1:4" s="150" customFormat="1" ht="15.75" customHeight="1" x14ac:dyDescent="0.2">
      <c r="A245" s="118"/>
      <c r="B245" s="118"/>
      <c r="D245" s="118"/>
    </row>
    <row r="246" spans="1:4" s="150" customFormat="1" ht="15.75" customHeight="1" x14ac:dyDescent="0.2">
      <c r="A246" s="118"/>
      <c r="B246" s="118"/>
      <c r="D246" s="118"/>
    </row>
    <row r="247" spans="1:4" s="150" customFormat="1" ht="15.75" customHeight="1" x14ac:dyDescent="0.2">
      <c r="A247" s="118"/>
      <c r="B247" s="118"/>
      <c r="D247" s="118"/>
    </row>
    <row r="248" spans="1:4" s="150" customFormat="1" ht="15.75" customHeight="1" x14ac:dyDescent="0.2">
      <c r="A248" s="118"/>
      <c r="B248" s="118"/>
      <c r="D248" s="118"/>
    </row>
    <row r="249" spans="1:4" s="150" customFormat="1" ht="15.75" customHeight="1" x14ac:dyDescent="0.2">
      <c r="A249" s="118"/>
      <c r="B249" s="118"/>
      <c r="D249" s="118"/>
    </row>
    <row r="250" spans="1:4" s="150" customFormat="1" ht="15.75" customHeight="1" x14ac:dyDescent="0.2">
      <c r="A250" s="118"/>
      <c r="B250" s="118"/>
      <c r="D250" s="118"/>
    </row>
    <row r="251" spans="1:4" s="150" customFormat="1" ht="15.75" customHeight="1" x14ac:dyDescent="0.2">
      <c r="A251" s="118"/>
      <c r="B251" s="118"/>
      <c r="D251" s="118"/>
    </row>
    <row r="252" spans="1:4" s="150" customFormat="1" ht="15.75" customHeight="1" x14ac:dyDescent="0.2">
      <c r="A252" s="118"/>
      <c r="B252" s="118"/>
      <c r="D252" s="118"/>
    </row>
    <row r="253" spans="1:4" s="150" customFormat="1" ht="15.75" customHeight="1" x14ac:dyDescent="0.2">
      <c r="A253" s="118"/>
      <c r="B253" s="118"/>
      <c r="D253" s="118"/>
    </row>
    <row r="254" spans="1:4" s="150" customFormat="1" ht="15.75" customHeight="1" x14ac:dyDescent="0.2">
      <c r="A254" s="118"/>
      <c r="B254" s="118"/>
      <c r="D254" s="118"/>
    </row>
    <row r="255" spans="1:4" s="150" customFormat="1" ht="15.75" customHeight="1" x14ac:dyDescent="0.2">
      <c r="A255" s="118"/>
      <c r="B255" s="118"/>
      <c r="D255" s="118"/>
    </row>
    <row r="256" spans="1:4" s="150" customFormat="1" ht="15.75" customHeight="1" x14ac:dyDescent="0.2">
      <c r="A256" s="118"/>
      <c r="B256" s="118"/>
      <c r="D256" s="118"/>
    </row>
    <row r="257" spans="1:4" s="150" customFormat="1" ht="15.75" customHeight="1" x14ac:dyDescent="0.2">
      <c r="A257" s="118"/>
      <c r="B257" s="118"/>
      <c r="D257" s="118"/>
    </row>
    <row r="258" spans="1:4" s="150" customFormat="1" ht="15.75" customHeight="1" x14ac:dyDescent="0.2">
      <c r="A258" s="118"/>
      <c r="B258" s="118"/>
      <c r="D258" s="118"/>
    </row>
    <row r="259" spans="1:4" s="150" customFormat="1" ht="15.75" customHeight="1" x14ac:dyDescent="0.2">
      <c r="A259" s="118"/>
      <c r="B259" s="118"/>
      <c r="D259" s="118"/>
    </row>
    <row r="260" spans="1:4" s="150" customFormat="1" ht="15.75" customHeight="1" x14ac:dyDescent="0.2">
      <c r="A260" s="118"/>
      <c r="B260" s="118"/>
      <c r="D260" s="118"/>
    </row>
    <row r="261" spans="1:4" s="150" customFormat="1" ht="15.75" customHeight="1" x14ac:dyDescent="0.2">
      <c r="A261" s="118"/>
      <c r="B261" s="118"/>
      <c r="D261" s="118"/>
    </row>
    <row r="262" spans="1:4" s="150" customFormat="1" ht="15.75" customHeight="1" x14ac:dyDescent="0.2">
      <c r="A262" s="118"/>
      <c r="B262" s="118"/>
      <c r="D262" s="118"/>
    </row>
    <row r="263" spans="1:4" s="150" customFormat="1" ht="15.75" customHeight="1" x14ac:dyDescent="0.2">
      <c r="A263" s="118"/>
      <c r="B263" s="118"/>
      <c r="D263" s="118"/>
    </row>
    <row r="264" spans="1:4" s="150" customFormat="1" ht="15.75" customHeight="1" x14ac:dyDescent="0.2">
      <c r="A264" s="118"/>
      <c r="B264" s="118"/>
      <c r="D264" s="118"/>
    </row>
    <row r="265" spans="1:4" s="150" customFormat="1" ht="15.75" customHeight="1" x14ac:dyDescent="0.2">
      <c r="A265" s="118"/>
      <c r="B265" s="118"/>
      <c r="D265" s="118"/>
    </row>
    <row r="266" spans="1:4" s="150" customFormat="1" ht="15.75" customHeight="1" x14ac:dyDescent="0.2">
      <c r="A266" s="118"/>
      <c r="B266" s="118"/>
      <c r="D266" s="118"/>
    </row>
    <row r="267" spans="1:4" s="150" customFormat="1" ht="15.75" customHeight="1" x14ac:dyDescent="0.2">
      <c r="A267" s="118"/>
      <c r="B267" s="118"/>
      <c r="D267" s="118"/>
    </row>
    <row r="268" spans="1:4" s="150" customFormat="1" ht="15.75" customHeight="1" x14ac:dyDescent="0.2">
      <c r="A268" s="118"/>
      <c r="B268" s="118"/>
      <c r="D268" s="118"/>
    </row>
    <row r="269" spans="1:4" s="150" customFormat="1" ht="15.75" customHeight="1" x14ac:dyDescent="0.2">
      <c r="A269" s="118"/>
      <c r="B269" s="118"/>
      <c r="D269" s="118"/>
    </row>
    <row r="270" spans="1:4" s="150" customFormat="1" ht="15.75" customHeight="1" x14ac:dyDescent="0.2">
      <c r="A270" s="118"/>
      <c r="B270" s="118"/>
      <c r="D270" s="118"/>
    </row>
    <row r="271" spans="1:4" s="150" customFormat="1" ht="15.75" customHeight="1" x14ac:dyDescent="0.2">
      <c r="A271" s="118"/>
      <c r="B271" s="118"/>
      <c r="D271" s="118"/>
    </row>
    <row r="272" spans="1:4" s="150" customFormat="1" ht="15.75" customHeight="1" x14ac:dyDescent="0.2">
      <c r="A272" s="118"/>
      <c r="B272" s="118"/>
      <c r="D272" s="118"/>
    </row>
    <row r="273" spans="1:4" s="150" customFormat="1" ht="15.75" customHeight="1" x14ac:dyDescent="0.2">
      <c r="A273" s="118"/>
      <c r="B273" s="118"/>
      <c r="D273" s="118"/>
    </row>
    <row r="274" spans="1:4" s="150" customFormat="1" ht="15.75" customHeight="1" x14ac:dyDescent="0.2">
      <c r="A274" s="118"/>
      <c r="B274" s="118"/>
      <c r="D274" s="118"/>
    </row>
    <row r="275" spans="1:4" s="150" customFormat="1" ht="15.75" customHeight="1" x14ac:dyDescent="0.2">
      <c r="A275" s="118"/>
      <c r="B275" s="118"/>
      <c r="D275" s="118"/>
    </row>
    <row r="276" spans="1:4" s="150" customFormat="1" ht="15.75" customHeight="1" x14ac:dyDescent="0.2">
      <c r="A276" s="118"/>
      <c r="B276" s="118"/>
      <c r="D276" s="118"/>
    </row>
    <row r="277" spans="1:4" s="150" customFormat="1" ht="15.75" customHeight="1" x14ac:dyDescent="0.2">
      <c r="A277" s="118"/>
      <c r="B277" s="118"/>
      <c r="D277" s="118"/>
    </row>
    <row r="278" spans="1:4" s="150" customFormat="1" ht="15.75" customHeight="1" x14ac:dyDescent="0.2">
      <c r="A278" s="118"/>
      <c r="B278" s="118"/>
      <c r="D278" s="118"/>
    </row>
    <row r="279" spans="1:4" s="150" customFormat="1" ht="15.75" customHeight="1" x14ac:dyDescent="0.2">
      <c r="A279" s="118"/>
      <c r="B279" s="118"/>
      <c r="D279" s="118"/>
    </row>
    <row r="280" spans="1:4" s="150" customFormat="1" ht="15.75" customHeight="1" x14ac:dyDescent="0.2">
      <c r="A280" s="118"/>
      <c r="B280" s="118"/>
      <c r="D280" s="118"/>
    </row>
    <row r="281" spans="1:4" s="150" customFormat="1" ht="15.75" customHeight="1" x14ac:dyDescent="0.2">
      <c r="A281" s="118"/>
      <c r="B281" s="118"/>
      <c r="D281" s="118"/>
    </row>
    <row r="282" spans="1:4" s="150" customFormat="1" ht="15.75" customHeight="1" x14ac:dyDescent="0.2">
      <c r="A282" s="118"/>
      <c r="B282" s="118"/>
      <c r="D282" s="118"/>
    </row>
    <row r="283" spans="1:4" s="150" customFormat="1" ht="15.75" customHeight="1" x14ac:dyDescent="0.2">
      <c r="A283" s="118"/>
      <c r="B283" s="118"/>
      <c r="D283" s="118"/>
    </row>
    <row r="284" spans="1:4" s="150" customFormat="1" ht="15.75" customHeight="1" x14ac:dyDescent="0.2">
      <c r="A284" s="118"/>
      <c r="B284" s="118"/>
      <c r="D284" s="118"/>
    </row>
    <row r="285" spans="1:4" s="150" customFormat="1" ht="15.75" customHeight="1" x14ac:dyDescent="0.2">
      <c r="A285" s="118"/>
      <c r="B285" s="118"/>
      <c r="D285" s="118"/>
    </row>
    <row r="286" spans="1:4" s="150" customFormat="1" ht="15.75" customHeight="1" x14ac:dyDescent="0.2">
      <c r="A286" s="118"/>
      <c r="B286" s="118"/>
      <c r="D286" s="118"/>
    </row>
    <row r="287" spans="1:4" s="150" customFormat="1" ht="15.75" customHeight="1" x14ac:dyDescent="0.2">
      <c r="A287" s="118"/>
      <c r="B287" s="118"/>
      <c r="D287" s="118"/>
    </row>
    <row r="288" spans="1:4" s="150" customFormat="1" ht="15.75" customHeight="1" x14ac:dyDescent="0.2">
      <c r="A288" s="118"/>
      <c r="B288" s="118"/>
      <c r="D288" s="118"/>
    </row>
    <row r="289" spans="1:4" s="150" customFormat="1" ht="15.75" customHeight="1" x14ac:dyDescent="0.2">
      <c r="A289" s="118"/>
      <c r="B289" s="118"/>
      <c r="D289" s="118"/>
    </row>
    <row r="290" spans="1:4" s="150" customFormat="1" ht="15.75" customHeight="1" x14ac:dyDescent="0.2">
      <c r="A290" s="118"/>
      <c r="B290" s="118"/>
      <c r="D290" s="118"/>
    </row>
    <row r="291" spans="1:4" s="150" customFormat="1" ht="15.75" customHeight="1" x14ac:dyDescent="0.2">
      <c r="A291" s="118"/>
      <c r="B291" s="118"/>
      <c r="D291" s="118"/>
    </row>
    <row r="292" spans="1:4" s="150" customFormat="1" ht="15.75" customHeight="1" x14ac:dyDescent="0.2">
      <c r="A292" s="118"/>
      <c r="B292" s="118"/>
      <c r="D292" s="118"/>
    </row>
    <row r="293" spans="1:4" s="150" customFormat="1" ht="15.75" customHeight="1" x14ac:dyDescent="0.2">
      <c r="A293" s="118"/>
      <c r="B293" s="118"/>
      <c r="D293" s="118"/>
    </row>
    <row r="294" spans="1:4" s="150" customFormat="1" ht="15.75" customHeight="1" x14ac:dyDescent="0.2">
      <c r="A294" s="118"/>
      <c r="B294" s="118"/>
      <c r="D294" s="118"/>
    </row>
    <row r="295" spans="1:4" s="150" customFormat="1" ht="15.75" customHeight="1" x14ac:dyDescent="0.2">
      <c r="A295" s="118"/>
      <c r="B295" s="118"/>
      <c r="D295" s="118"/>
    </row>
    <row r="296" spans="1:4" s="150" customFormat="1" ht="15.75" customHeight="1" x14ac:dyDescent="0.2">
      <c r="A296" s="118"/>
      <c r="B296" s="118"/>
      <c r="D296" s="118"/>
    </row>
    <row r="297" spans="1:4" s="150" customFormat="1" ht="15.75" customHeight="1" x14ac:dyDescent="0.2">
      <c r="A297" s="118"/>
      <c r="B297" s="118"/>
      <c r="D297" s="118"/>
    </row>
    <row r="298" spans="1:4" s="150" customFormat="1" ht="15.75" customHeight="1" x14ac:dyDescent="0.2">
      <c r="A298" s="118"/>
      <c r="B298" s="118"/>
      <c r="D298" s="118"/>
    </row>
    <row r="299" spans="1:4" s="150" customFormat="1" ht="15.75" customHeight="1" x14ac:dyDescent="0.2">
      <c r="A299" s="118"/>
      <c r="B299" s="118"/>
      <c r="D299" s="118"/>
    </row>
    <row r="300" spans="1:4" s="150" customFormat="1" ht="15.75" customHeight="1" x14ac:dyDescent="0.2">
      <c r="A300" s="118"/>
      <c r="B300" s="118"/>
      <c r="D300" s="118"/>
    </row>
    <row r="301" spans="1:4" s="150" customFormat="1" ht="15.75" customHeight="1" x14ac:dyDescent="0.2">
      <c r="A301" s="118"/>
      <c r="B301" s="118"/>
      <c r="D301" s="118"/>
    </row>
    <row r="302" spans="1:4" s="150" customFormat="1" ht="15.75" customHeight="1" x14ac:dyDescent="0.2">
      <c r="A302" s="118"/>
      <c r="B302" s="118"/>
      <c r="D302" s="118"/>
    </row>
    <row r="303" spans="1:4" s="150" customFormat="1" ht="15.75" customHeight="1" x14ac:dyDescent="0.2">
      <c r="A303" s="118"/>
      <c r="B303" s="118"/>
      <c r="D303" s="118"/>
    </row>
    <row r="304" spans="1:4" s="150" customFormat="1" ht="15.75" customHeight="1" x14ac:dyDescent="0.2">
      <c r="A304" s="118"/>
      <c r="B304" s="118"/>
      <c r="D304" s="118"/>
    </row>
    <row r="305" spans="1:4" s="150" customFormat="1" ht="15.75" customHeight="1" x14ac:dyDescent="0.2">
      <c r="A305" s="118"/>
      <c r="B305" s="118"/>
      <c r="D305" s="118"/>
    </row>
    <row r="306" spans="1:4" s="150" customFormat="1" ht="15.75" customHeight="1" x14ac:dyDescent="0.2">
      <c r="A306" s="118"/>
      <c r="B306" s="118"/>
      <c r="D306" s="118"/>
    </row>
    <row r="307" spans="1:4" s="150" customFormat="1" ht="15.75" customHeight="1" x14ac:dyDescent="0.2">
      <c r="A307" s="118"/>
      <c r="B307" s="118"/>
      <c r="D307" s="118"/>
    </row>
    <row r="308" spans="1:4" s="150" customFormat="1" ht="15.75" customHeight="1" x14ac:dyDescent="0.2">
      <c r="A308" s="118"/>
      <c r="B308" s="118"/>
      <c r="D308" s="118"/>
    </row>
    <row r="309" spans="1:4" s="150" customFormat="1" ht="15.75" customHeight="1" x14ac:dyDescent="0.2">
      <c r="A309" s="118"/>
      <c r="B309" s="118"/>
      <c r="D309" s="118"/>
    </row>
    <row r="310" spans="1:4" s="150" customFormat="1" ht="15.75" customHeight="1" x14ac:dyDescent="0.2">
      <c r="A310" s="118"/>
      <c r="B310" s="118"/>
      <c r="D310" s="118"/>
    </row>
    <row r="311" spans="1:4" s="150" customFormat="1" ht="15.75" customHeight="1" x14ac:dyDescent="0.2">
      <c r="A311" s="118"/>
      <c r="B311" s="118"/>
      <c r="D311" s="118"/>
    </row>
    <row r="312" spans="1:4" s="150" customFormat="1" ht="15.75" customHeight="1" x14ac:dyDescent="0.2">
      <c r="A312" s="118"/>
      <c r="B312" s="118"/>
      <c r="D312" s="118"/>
    </row>
    <row r="313" spans="1:4" s="150" customFormat="1" ht="15.75" customHeight="1" x14ac:dyDescent="0.2">
      <c r="A313" s="118"/>
      <c r="B313" s="118"/>
      <c r="D313" s="118"/>
    </row>
    <row r="314" spans="1:4" s="150" customFormat="1" ht="15.75" customHeight="1" x14ac:dyDescent="0.2">
      <c r="A314" s="118"/>
      <c r="B314" s="118"/>
      <c r="D314" s="118"/>
    </row>
    <row r="315" spans="1:4" s="150" customFormat="1" ht="15.75" customHeight="1" x14ac:dyDescent="0.2">
      <c r="A315" s="118"/>
      <c r="B315" s="118"/>
      <c r="D315" s="118"/>
    </row>
    <row r="316" spans="1:4" s="150" customFormat="1" ht="15.75" customHeight="1" x14ac:dyDescent="0.2">
      <c r="A316" s="118"/>
      <c r="B316" s="118"/>
      <c r="D316" s="118"/>
    </row>
    <row r="317" spans="1:4" s="150" customFormat="1" ht="15.75" customHeight="1" x14ac:dyDescent="0.2">
      <c r="A317" s="118"/>
      <c r="B317" s="118"/>
      <c r="D317" s="118"/>
    </row>
    <row r="318" spans="1:4" s="150" customFormat="1" ht="15.75" customHeight="1" x14ac:dyDescent="0.2">
      <c r="A318" s="118"/>
      <c r="B318" s="118"/>
      <c r="D318" s="118"/>
    </row>
    <row r="319" spans="1:4" s="150" customFormat="1" ht="15.75" customHeight="1" x14ac:dyDescent="0.2">
      <c r="A319" s="118"/>
      <c r="B319" s="118"/>
      <c r="D319" s="118"/>
    </row>
    <row r="320" spans="1:4" s="150" customFormat="1" ht="15.75" customHeight="1" x14ac:dyDescent="0.2">
      <c r="A320" s="118"/>
      <c r="B320" s="118"/>
      <c r="D320" s="118"/>
    </row>
    <row r="321" spans="1:4" s="150" customFormat="1" ht="15.75" customHeight="1" x14ac:dyDescent="0.2">
      <c r="A321" s="118"/>
      <c r="B321" s="118"/>
      <c r="D321" s="118"/>
    </row>
    <row r="322" spans="1:4" s="150" customFormat="1" ht="15.75" customHeight="1" x14ac:dyDescent="0.2">
      <c r="A322" s="118"/>
      <c r="B322" s="118"/>
      <c r="D322" s="118"/>
    </row>
    <row r="323" spans="1:4" s="150" customFormat="1" ht="15.75" customHeight="1" x14ac:dyDescent="0.2">
      <c r="A323" s="118"/>
      <c r="B323" s="118"/>
      <c r="D323" s="118"/>
    </row>
    <row r="324" spans="1:4" s="150" customFormat="1" ht="15.75" customHeight="1" x14ac:dyDescent="0.2">
      <c r="A324" s="118"/>
      <c r="B324" s="118"/>
      <c r="D324" s="118"/>
    </row>
    <row r="325" spans="1:4" s="150" customFormat="1" ht="15.75" customHeight="1" x14ac:dyDescent="0.2">
      <c r="A325" s="118"/>
      <c r="B325" s="118"/>
      <c r="D325" s="118"/>
    </row>
    <row r="326" spans="1:4" s="150" customFormat="1" ht="15.75" customHeight="1" x14ac:dyDescent="0.2">
      <c r="A326" s="118"/>
      <c r="B326" s="118"/>
      <c r="D326" s="118"/>
    </row>
    <row r="327" spans="1:4" s="150" customFormat="1" ht="15.75" customHeight="1" x14ac:dyDescent="0.2">
      <c r="A327" s="118"/>
      <c r="B327" s="118"/>
      <c r="D327" s="118"/>
    </row>
    <row r="328" spans="1:4" s="150" customFormat="1" ht="15.75" customHeight="1" x14ac:dyDescent="0.2">
      <c r="A328" s="118"/>
      <c r="B328" s="118"/>
      <c r="D328" s="118"/>
    </row>
    <row r="329" spans="1:4" s="150" customFormat="1" ht="15.75" customHeight="1" x14ac:dyDescent="0.2">
      <c r="A329" s="118"/>
      <c r="B329" s="118"/>
      <c r="D329" s="118"/>
    </row>
    <row r="330" spans="1:4" s="150" customFormat="1" ht="15.75" customHeight="1" x14ac:dyDescent="0.2">
      <c r="A330" s="118"/>
      <c r="B330" s="118"/>
      <c r="D330" s="118"/>
    </row>
    <row r="331" spans="1:4" s="150" customFormat="1" ht="15.75" customHeight="1" x14ac:dyDescent="0.2">
      <c r="A331" s="118"/>
      <c r="B331" s="118"/>
      <c r="D331" s="118"/>
    </row>
    <row r="332" spans="1:4" s="150" customFormat="1" ht="15.75" customHeight="1" x14ac:dyDescent="0.2">
      <c r="A332" s="118"/>
      <c r="B332" s="118"/>
      <c r="D332" s="118"/>
    </row>
    <row r="333" spans="1:4" s="150" customFormat="1" ht="15.75" customHeight="1" x14ac:dyDescent="0.2">
      <c r="A333" s="118"/>
      <c r="B333" s="118"/>
      <c r="D333" s="118"/>
    </row>
    <row r="334" spans="1:4" s="150" customFormat="1" ht="15.75" customHeight="1" x14ac:dyDescent="0.2">
      <c r="A334" s="118"/>
      <c r="B334" s="118"/>
      <c r="D334" s="118"/>
    </row>
    <row r="335" spans="1:4" s="150" customFormat="1" ht="15.75" customHeight="1" x14ac:dyDescent="0.2">
      <c r="A335" s="118"/>
      <c r="B335" s="118"/>
      <c r="D335" s="118"/>
    </row>
    <row r="336" spans="1:4" s="150" customFormat="1" ht="15.75" customHeight="1" x14ac:dyDescent="0.2">
      <c r="A336" s="118"/>
      <c r="B336" s="118"/>
      <c r="D336" s="118"/>
    </row>
    <row r="337" spans="1:4" s="150" customFormat="1" ht="15.75" customHeight="1" x14ac:dyDescent="0.2">
      <c r="A337" s="118"/>
      <c r="B337" s="118"/>
      <c r="D337" s="118"/>
    </row>
    <row r="338" spans="1:4" s="150" customFormat="1" ht="15.75" customHeight="1" x14ac:dyDescent="0.2">
      <c r="A338" s="118"/>
      <c r="B338" s="118"/>
      <c r="D338" s="118"/>
    </row>
    <row r="339" spans="1:4" s="150" customFormat="1" ht="15.75" customHeight="1" x14ac:dyDescent="0.2">
      <c r="A339" s="118"/>
      <c r="B339" s="118"/>
      <c r="D339" s="118"/>
    </row>
    <row r="340" spans="1:4" s="150" customFormat="1" ht="15.75" customHeight="1" x14ac:dyDescent="0.2">
      <c r="A340" s="118"/>
      <c r="B340" s="118"/>
      <c r="D340" s="118"/>
    </row>
    <row r="341" spans="1:4" s="150" customFormat="1" ht="15.75" customHeight="1" x14ac:dyDescent="0.2">
      <c r="A341" s="118"/>
      <c r="B341" s="118"/>
      <c r="D341" s="118"/>
    </row>
    <row r="342" spans="1:4" s="150" customFormat="1" ht="15.75" customHeight="1" x14ac:dyDescent="0.2">
      <c r="A342" s="118"/>
      <c r="B342" s="118"/>
      <c r="D342" s="118"/>
    </row>
    <row r="343" spans="1:4" s="150" customFormat="1" ht="15.75" customHeight="1" x14ac:dyDescent="0.2">
      <c r="A343" s="118"/>
      <c r="B343" s="118"/>
      <c r="D343" s="118"/>
    </row>
    <row r="344" spans="1:4" s="150" customFormat="1" ht="15.75" customHeight="1" x14ac:dyDescent="0.2">
      <c r="A344" s="118"/>
      <c r="B344" s="118"/>
      <c r="D344" s="118"/>
    </row>
    <row r="345" spans="1:4" s="150" customFormat="1" ht="15.75" customHeight="1" x14ac:dyDescent="0.2">
      <c r="A345" s="118"/>
      <c r="B345" s="118"/>
      <c r="D345" s="118"/>
    </row>
    <row r="346" spans="1:4" s="150" customFormat="1" ht="15.75" customHeight="1" x14ac:dyDescent="0.2">
      <c r="A346" s="118"/>
      <c r="B346" s="118"/>
      <c r="D346" s="118"/>
    </row>
    <row r="347" spans="1:4" s="150" customFormat="1" ht="15.75" customHeight="1" x14ac:dyDescent="0.2">
      <c r="A347" s="118"/>
      <c r="B347" s="118"/>
      <c r="D347" s="118"/>
    </row>
    <row r="348" spans="1:4" s="150" customFormat="1" ht="15.75" customHeight="1" x14ac:dyDescent="0.2">
      <c r="A348" s="118"/>
      <c r="B348" s="118"/>
      <c r="D348" s="118"/>
    </row>
    <row r="349" spans="1:4" s="150" customFormat="1" ht="15.75" customHeight="1" x14ac:dyDescent="0.2">
      <c r="A349" s="118"/>
      <c r="B349" s="118"/>
      <c r="D349" s="118"/>
    </row>
    <row r="350" spans="1:4" s="150" customFormat="1" ht="15.75" customHeight="1" x14ac:dyDescent="0.2">
      <c r="A350" s="118"/>
      <c r="B350" s="118"/>
      <c r="D350" s="118"/>
    </row>
    <row r="351" spans="1:4" s="150" customFormat="1" ht="15.75" customHeight="1" x14ac:dyDescent="0.2">
      <c r="A351" s="118"/>
      <c r="B351" s="118"/>
      <c r="D351" s="118"/>
    </row>
    <row r="352" spans="1:4" s="150" customFormat="1" ht="15.75" customHeight="1" x14ac:dyDescent="0.2">
      <c r="A352" s="118"/>
      <c r="B352" s="118"/>
      <c r="D352" s="118"/>
    </row>
    <row r="353" spans="1:4" s="150" customFormat="1" ht="15.75" customHeight="1" x14ac:dyDescent="0.2">
      <c r="A353" s="118"/>
      <c r="B353" s="118"/>
      <c r="D353" s="118"/>
    </row>
    <row r="354" spans="1:4" s="150" customFormat="1" ht="15.75" customHeight="1" x14ac:dyDescent="0.2">
      <c r="A354" s="118"/>
      <c r="B354" s="118"/>
      <c r="D354" s="118"/>
    </row>
    <row r="355" spans="1:4" s="150" customFormat="1" ht="15.75" customHeight="1" x14ac:dyDescent="0.2">
      <c r="A355" s="118"/>
      <c r="B355" s="118"/>
      <c r="D355" s="118"/>
    </row>
    <row r="356" spans="1:4" s="150" customFormat="1" ht="15.75" customHeight="1" x14ac:dyDescent="0.2">
      <c r="A356" s="118"/>
      <c r="B356" s="118"/>
      <c r="D356" s="118"/>
    </row>
    <row r="357" spans="1:4" s="150" customFormat="1" ht="15.75" customHeight="1" x14ac:dyDescent="0.2">
      <c r="A357" s="118"/>
      <c r="B357" s="118"/>
      <c r="D357" s="118"/>
    </row>
    <row r="358" spans="1:4" s="150" customFormat="1" ht="15.75" customHeight="1" x14ac:dyDescent="0.2">
      <c r="A358" s="118"/>
      <c r="B358" s="118"/>
      <c r="D358" s="118"/>
    </row>
    <row r="359" spans="1:4" s="150" customFormat="1" ht="15.75" customHeight="1" x14ac:dyDescent="0.2">
      <c r="A359" s="118"/>
      <c r="B359" s="118"/>
      <c r="D359" s="118"/>
    </row>
    <row r="360" spans="1:4" s="150" customFormat="1" ht="15.75" customHeight="1" x14ac:dyDescent="0.2">
      <c r="A360" s="118"/>
      <c r="B360" s="118"/>
      <c r="D360" s="118"/>
    </row>
    <row r="361" spans="1:4" s="150" customFormat="1" ht="15.75" customHeight="1" x14ac:dyDescent="0.2">
      <c r="A361" s="118"/>
      <c r="B361" s="118"/>
      <c r="D361" s="118"/>
    </row>
    <row r="362" spans="1:4" s="150" customFormat="1" ht="15.75" customHeight="1" x14ac:dyDescent="0.2">
      <c r="A362" s="118"/>
      <c r="B362" s="118"/>
      <c r="D362" s="118"/>
    </row>
    <row r="363" spans="1:4" s="150" customFormat="1" ht="15.75" customHeight="1" x14ac:dyDescent="0.2">
      <c r="A363" s="118"/>
      <c r="B363" s="118"/>
      <c r="D363" s="118"/>
    </row>
    <row r="364" spans="1:4" s="150" customFormat="1" ht="15.75" customHeight="1" x14ac:dyDescent="0.2">
      <c r="A364" s="118"/>
      <c r="B364" s="118"/>
      <c r="D364" s="118"/>
    </row>
    <row r="365" spans="1:4" s="150" customFormat="1" ht="15.75" customHeight="1" x14ac:dyDescent="0.2">
      <c r="A365" s="118"/>
      <c r="B365" s="118"/>
      <c r="D365" s="118"/>
    </row>
    <row r="366" spans="1:4" s="150" customFormat="1" ht="15.75" customHeight="1" x14ac:dyDescent="0.2">
      <c r="A366" s="118"/>
      <c r="B366" s="118"/>
      <c r="D366" s="118"/>
    </row>
    <row r="367" spans="1:4" s="150" customFormat="1" ht="15.75" customHeight="1" x14ac:dyDescent="0.2">
      <c r="A367" s="118"/>
      <c r="B367" s="118"/>
      <c r="D367" s="118"/>
    </row>
    <row r="368" spans="1:4" s="150" customFormat="1" ht="15.75" customHeight="1" x14ac:dyDescent="0.2">
      <c r="A368" s="118"/>
      <c r="B368" s="118"/>
      <c r="D368" s="118"/>
    </row>
    <row r="369" spans="1:4" s="150" customFormat="1" ht="15.75" customHeight="1" x14ac:dyDescent="0.2">
      <c r="A369" s="118"/>
      <c r="B369" s="118"/>
      <c r="D369" s="118"/>
    </row>
    <row r="370" spans="1:4" s="150" customFormat="1" ht="15.75" customHeight="1" x14ac:dyDescent="0.2">
      <c r="A370" s="118"/>
      <c r="B370" s="118"/>
      <c r="D370" s="118"/>
    </row>
    <row r="371" spans="1:4" s="150" customFormat="1" ht="15.75" customHeight="1" x14ac:dyDescent="0.2">
      <c r="A371" s="118"/>
      <c r="B371" s="118"/>
      <c r="D371" s="118"/>
    </row>
    <row r="372" spans="1:4" s="150" customFormat="1" ht="15.75" customHeight="1" x14ac:dyDescent="0.2">
      <c r="A372" s="118"/>
      <c r="B372" s="118"/>
      <c r="D372" s="118"/>
    </row>
    <row r="373" spans="1:4" s="150" customFormat="1" ht="15.75" customHeight="1" x14ac:dyDescent="0.2">
      <c r="A373" s="118"/>
      <c r="B373" s="118"/>
      <c r="D373" s="118"/>
    </row>
    <row r="374" spans="1:4" s="150" customFormat="1" ht="15.75" customHeight="1" x14ac:dyDescent="0.2">
      <c r="A374" s="118"/>
      <c r="B374" s="118"/>
      <c r="D374" s="118"/>
    </row>
    <row r="375" spans="1:4" s="150" customFormat="1" ht="15.75" customHeight="1" x14ac:dyDescent="0.2">
      <c r="A375" s="118"/>
      <c r="B375" s="118"/>
      <c r="D375" s="118"/>
    </row>
    <row r="376" spans="1:4" s="150" customFormat="1" ht="15.75" customHeight="1" x14ac:dyDescent="0.2">
      <c r="A376" s="118"/>
      <c r="B376" s="118"/>
      <c r="D376" s="118"/>
    </row>
    <row r="377" spans="1:4" s="150" customFormat="1" ht="15.75" customHeight="1" x14ac:dyDescent="0.2">
      <c r="A377" s="118"/>
      <c r="B377" s="118"/>
      <c r="D377" s="118"/>
    </row>
    <row r="378" spans="1:4" s="150" customFormat="1" ht="15.75" customHeight="1" x14ac:dyDescent="0.2">
      <c r="A378" s="118"/>
      <c r="B378" s="118"/>
      <c r="D378" s="118"/>
    </row>
    <row r="379" spans="1:4" s="150" customFormat="1" ht="15.75" customHeight="1" x14ac:dyDescent="0.2">
      <c r="A379" s="118"/>
      <c r="B379" s="118"/>
      <c r="D379" s="118"/>
    </row>
    <row r="380" spans="1:4" s="150" customFormat="1" ht="15.75" customHeight="1" x14ac:dyDescent="0.2">
      <c r="A380" s="118"/>
      <c r="B380" s="118"/>
      <c r="D380" s="118"/>
    </row>
    <row r="381" spans="1:4" s="150" customFormat="1" ht="15.75" customHeight="1" x14ac:dyDescent="0.2">
      <c r="A381" s="118"/>
      <c r="B381" s="118"/>
      <c r="D381" s="118"/>
    </row>
    <row r="382" spans="1:4" s="150" customFormat="1" ht="15.75" customHeight="1" x14ac:dyDescent="0.2">
      <c r="A382" s="118"/>
      <c r="B382" s="118"/>
      <c r="D382" s="118"/>
    </row>
    <row r="383" spans="1:4" s="150" customFormat="1" ht="15.75" customHeight="1" x14ac:dyDescent="0.2">
      <c r="A383" s="118"/>
      <c r="B383" s="118"/>
      <c r="D383" s="118"/>
    </row>
    <row r="384" spans="1:4" s="150" customFormat="1" ht="15.75" customHeight="1" x14ac:dyDescent="0.2">
      <c r="A384" s="118"/>
      <c r="B384" s="118"/>
      <c r="D384" s="118"/>
    </row>
    <row r="385" spans="1:4" s="150" customFormat="1" ht="15.75" customHeight="1" x14ac:dyDescent="0.2">
      <c r="A385" s="118"/>
      <c r="B385" s="118"/>
      <c r="D385" s="118"/>
    </row>
    <row r="386" spans="1:4" s="150" customFormat="1" ht="15.75" customHeight="1" x14ac:dyDescent="0.2">
      <c r="A386" s="118"/>
      <c r="B386" s="118"/>
      <c r="D386" s="118"/>
    </row>
    <row r="387" spans="1:4" s="150" customFormat="1" ht="15.75" customHeight="1" x14ac:dyDescent="0.2">
      <c r="A387" s="118"/>
      <c r="B387" s="118"/>
      <c r="D387" s="118"/>
    </row>
    <row r="388" spans="1:4" s="150" customFormat="1" ht="15.75" customHeight="1" x14ac:dyDescent="0.2">
      <c r="A388" s="118"/>
      <c r="B388" s="118"/>
      <c r="D388" s="118"/>
    </row>
    <row r="389" spans="1:4" s="150" customFormat="1" ht="15.75" customHeight="1" x14ac:dyDescent="0.2">
      <c r="A389" s="118"/>
      <c r="B389" s="118"/>
      <c r="D389" s="118"/>
    </row>
    <row r="390" spans="1:4" s="150" customFormat="1" ht="15.75" customHeight="1" x14ac:dyDescent="0.2">
      <c r="A390" s="118"/>
      <c r="B390" s="118"/>
      <c r="D390" s="118"/>
    </row>
    <row r="391" spans="1:4" s="150" customFormat="1" ht="15.75" customHeight="1" x14ac:dyDescent="0.2">
      <c r="A391" s="118"/>
      <c r="B391" s="118"/>
      <c r="D391" s="118"/>
    </row>
    <row r="392" spans="1:4" s="150" customFormat="1" ht="15.75" customHeight="1" x14ac:dyDescent="0.2">
      <c r="A392" s="118"/>
      <c r="B392" s="118"/>
      <c r="D392" s="118"/>
    </row>
    <row r="393" spans="1:4" s="150" customFormat="1" ht="15.75" customHeight="1" x14ac:dyDescent="0.2">
      <c r="A393" s="118"/>
      <c r="B393" s="118"/>
      <c r="D393" s="118"/>
    </row>
    <row r="394" spans="1:4" s="150" customFormat="1" ht="15.75" customHeight="1" x14ac:dyDescent="0.2">
      <c r="A394" s="118"/>
      <c r="B394" s="118"/>
      <c r="D394" s="118"/>
    </row>
    <row r="395" spans="1:4" s="150" customFormat="1" ht="15.75" customHeight="1" x14ac:dyDescent="0.2">
      <c r="A395" s="118"/>
      <c r="B395" s="118"/>
      <c r="D395" s="118"/>
    </row>
    <row r="396" spans="1:4" s="150" customFormat="1" ht="15.75" customHeight="1" x14ac:dyDescent="0.2">
      <c r="A396" s="118"/>
      <c r="B396" s="118"/>
      <c r="D396" s="118"/>
    </row>
    <row r="397" spans="1:4" s="150" customFormat="1" ht="15.75" customHeight="1" x14ac:dyDescent="0.2">
      <c r="A397" s="118"/>
      <c r="B397" s="118"/>
      <c r="D397" s="118"/>
    </row>
    <row r="398" spans="1:4" s="150" customFormat="1" ht="15.75" customHeight="1" x14ac:dyDescent="0.2">
      <c r="A398" s="118"/>
      <c r="B398" s="118"/>
      <c r="D398" s="118"/>
    </row>
    <row r="399" spans="1:4" s="150" customFormat="1" ht="15.75" customHeight="1" x14ac:dyDescent="0.2">
      <c r="A399" s="118"/>
      <c r="B399" s="118"/>
      <c r="D399" s="118"/>
    </row>
    <row r="400" spans="1:4" s="150" customFormat="1" ht="15.75" customHeight="1" x14ac:dyDescent="0.2">
      <c r="A400" s="118"/>
      <c r="B400" s="118"/>
      <c r="D400" s="118"/>
    </row>
    <row r="401" spans="1:4" s="150" customFormat="1" ht="15.75" customHeight="1" x14ac:dyDescent="0.2">
      <c r="A401" s="118"/>
      <c r="B401" s="118"/>
      <c r="D401" s="118"/>
    </row>
    <row r="402" spans="1:4" s="150" customFormat="1" ht="15.75" customHeight="1" x14ac:dyDescent="0.2">
      <c r="A402" s="118"/>
      <c r="B402" s="118"/>
      <c r="D402" s="118"/>
    </row>
    <row r="403" spans="1:4" s="150" customFormat="1" ht="15.75" customHeight="1" x14ac:dyDescent="0.2">
      <c r="A403" s="118"/>
      <c r="B403" s="118"/>
      <c r="D403" s="118"/>
    </row>
    <row r="404" spans="1:4" s="150" customFormat="1" ht="15.75" customHeight="1" x14ac:dyDescent="0.2">
      <c r="A404" s="118"/>
      <c r="B404" s="118"/>
      <c r="D404" s="118"/>
    </row>
    <row r="405" spans="1:4" s="150" customFormat="1" ht="15.75" customHeight="1" x14ac:dyDescent="0.2">
      <c r="A405" s="118"/>
      <c r="B405" s="118"/>
      <c r="D405" s="118"/>
    </row>
    <row r="406" spans="1:4" s="150" customFormat="1" ht="15.75" customHeight="1" x14ac:dyDescent="0.2">
      <c r="A406" s="118"/>
      <c r="B406" s="118"/>
      <c r="D406" s="118"/>
    </row>
    <row r="407" spans="1:4" s="150" customFormat="1" ht="15.75" customHeight="1" x14ac:dyDescent="0.2">
      <c r="A407" s="118"/>
      <c r="B407" s="118"/>
      <c r="D407" s="118"/>
    </row>
    <row r="408" spans="1:4" s="150" customFormat="1" ht="15.75" customHeight="1" x14ac:dyDescent="0.2">
      <c r="A408" s="118"/>
      <c r="B408" s="118"/>
      <c r="D408" s="118"/>
    </row>
    <row r="409" spans="1:4" s="150" customFormat="1" ht="15.75" customHeight="1" x14ac:dyDescent="0.2">
      <c r="A409" s="118"/>
      <c r="B409" s="118"/>
      <c r="D409" s="118"/>
    </row>
    <row r="410" spans="1:4" s="150" customFormat="1" ht="15.75" customHeight="1" x14ac:dyDescent="0.2">
      <c r="A410" s="118"/>
      <c r="B410" s="118"/>
      <c r="D410" s="118"/>
    </row>
    <row r="411" spans="1:4" s="150" customFormat="1" ht="15.75" customHeight="1" x14ac:dyDescent="0.2">
      <c r="A411" s="118"/>
      <c r="B411" s="118"/>
      <c r="D411" s="118"/>
    </row>
    <row r="412" spans="1:4" s="150" customFormat="1" ht="15.75" customHeight="1" x14ac:dyDescent="0.2">
      <c r="A412" s="118"/>
      <c r="B412" s="118"/>
      <c r="D412" s="118"/>
    </row>
    <row r="413" spans="1:4" s="150" customFormat="1" ht="15.75" customHeight="1" x14ac:dyDescent="0.2">
      <c r="A413" s="118"/>
      <c r="B413" s="118"/>
      <c r="D413" s="118"/>
    </row>
    <row r="414" spans="1:4" s="150" customFormat="1" ht="15.75" customHeight="1" x14ac:dyDescent="0.2">
      <c r="A414" s="118"/>
      <c r="B414" s="118"/>
      <c r="D414" s="118"/>
    </row>
    <row r="415" spans="1:4" s="150" customFormat="1" ht="15.75" customHeight="1" x14ac:dyDescent="0.2">
      <c r="A415" s="118"/>
      <c r="B415" s="118"/>
      <c r="D415" s="118"/>
    </row>
    <row r="416" spans="1:4" s="150" customFormat="1" ht="15.75" customHeight="1" x14ac:dyDescent="0.2">
      <c r="A416" s="118"/>
      <c r="B416" s="118"/>
      <c r="D416" s="118"/>
    </row>
    <row r="417" spans="1:4" s="150" customFormat="1" ht="15.75" customHeight="1" x14ac:dyDescent="0.2">
      <c r="A417" s="118"/>
      <c r="B417" s="118"/>
      <c r="D417" s="118"/>
    </row>
    <row r="418" spans="1:4" s="150" customFormat="1" ht="15.75" customHeight="1" x14ac:dyDescent="0.2">
      <c r="A418" s="118"/>
      <c r="B418" s="118"/>
      <c r="D418" s="118"/>
    </row>
    <row r="419" spans="1:4" s="150" customFormat="1" ht="15.75" customHeight="1" x14ac:dyDescent="0.2">
      <c r="A419" s="118"/>
      <c r="B419" s="118"/>
      <c r="D419" s="118"/>
    </row>
    <row r="420" spans="1:4" s="150" customFormat="1" ht="15.75" customHeight="1" x14ac:dyDescent="0.2">
      <c r="A420" s="118"/>
      <c r="B420" s="118"/>
      <c r="D420" s="118"/>
    </row>
    <row r="421" spans="1:4" s="150" customFormat="1" ht="15.75" customHeight="1" x14ac:dyDescent="0.2">
      <c r="A421" s="118"/>
      <c r="B421" s="118"/>
      <c r="D421" s="118"/>
    </row>
    <row r="422" spans="1:4" s="150" customFormat="1" ht="15.75" customHeight="1" x14ac:dyDescent="0.2">
      <c r="A422" s="118"/>
      <c r="B422" s="118"/>
      <c r="D422" s="118"/>
    </row>
    <row r="423" spans="1:4" s="150" customFormat="1" ht="15.75" customHeight="1" x14ac:dyDescent="0.2">
      <c r="A423" s="118"/>
      <c r="B423" s="118"/>
      <c r="D423" s="118"/>
    </row>
    <row r="424" spans="1:4" s="150" customFormat="1" ht="15.75" customHeight="1" x14ac:dyDescent="0.2">
      <c r="A424" s="118"/>
      <c r="B424" s="118"/>
      <c r="D424" s="118"/>
    </row>
    <row r="425" spans="1:4" s="150" customFormat="1" ht="15.75" customHeight="1" x14ac:dyDescent="0.2">
      <c r="A425" s="118"/>
      <c r="B425" s="118"/>
      <c r="D425" s="118"/>
    </row>
    <row r="426" spans="1:4" s="150" customFormat="1" ht="15.75" customHeight="1" x14ac:dyDescent="0.2">
      <c r="A426" s="118"/>
      <c r="B426" s="118"/>
      <c r="D426" s="118"/>
    </row>
    <row r="427" spans="1:4" s="150" customFormat="1" ht="15.75" customHeight="1" x14ac:dyDescent="0.2">
      <c r="A427" s="118"/>
      <c r="B427" s="118"/>
      <c r="D427" s="118"/>
    </row>
    <row r="428" spans="1:4" s="150" customFormat="1" ht="15.75" customHeight="1" x14ac:dyDescent="0.2">
      <c r="A428" s="118"/>
      <c r="B428" s="118"/>
      <c r="D428" s="118"/>
    </row>
    <row r="429" spans="1:4" s="150" customFormat="1" ht="15.75" customHeight="1" x14ac:dyDescent="0.2">
      <c r="A429" s="118"/>
      <c r="B429" s="118"/>
      <c r="D429" s="118"/>
    </row>
    <row r="430" spans="1:4" s="150" customFormat="1" ht="15.75" customHeight="1" x14ac:dyDescent="0.2">
      <c r="A430" s="118"/>
      <c r="B430" s="118"/>
      <c r="D430" s="118"/>
    </row>
    <row r="431" spans="1:4" s="150" customFormat="1" ht="15.75" customHeight="1" x14ac:dyDescent="0.2">
      <c r="A431" s="118"/>
      <c r="B431" s="118"/>
      <c r="D431" s="118"/>
    </row>
    <row r="432" spans="1:4" s="150" customFormat="1" ht="15.75" customHeight="1" x14ac:dyDescent="0.2">
      <c r="A432" s="118"/>
      <c r="B432" s="118"/>
      <c r="D432" s="118"/>
    </row>
    <row r="433" spans="1:4" s="150" customFormat="1" ht="15.75" customHeight="1" x14ac:dyDescent="0.2">
      <c r="A433" s="118"/>
      <c r="B433" s="118"/>
      <c r="D433" s="118"/>
    </row>
    <row r="434" spans="1:4" s="150" customFormat="1" ht="15.75" customHeight="1" x14ac:dyDescent="0.2">
      <c r="A434" s="118"/>
      <c r="B434" s="118"/>
      <c r="D434" s="118"/>
    </row>
    <row r="435" spans="1:4" s="150" customFormat="1" ht="15.75" customHeight="1" x14ac:dyDescent="0.2">
      <c r="A435" s="118"/>
      <c r="B435" s="118"/>
      <c r="D435" s="118"/>
    </row>
    <row r="436" spans="1:4" s="150" customFormat="1" ht="15.75" customHeight="1" x14ac:dyDescent="0.2">
      <c r="A436" s="118"/>
      <c r="B436" s="118"/>
      <c r="D436" s="118"/>
    </row>
    <row r="437" spans="1:4" s="150" customFormat="1" ht="15.75" customHeight="1" x14ac:dyDescent="0.2">
      <c r="A437" s="118"/>
      <c r="B437" s="118"/>
      <c r="D437" s="118"/>
    </row>
    <row r="438" spans="1:4" s="150" customFormat="1" ht="15.75" customHeight="1" x14ac:dyDescent="0.2">
      <c r="A438" s="118"/>
      <c r="B438" s="118"/>
      <c r="D438" s="118"/>
    </row>
    <row r="439" spans="1:4" s="150" customFormat="1" ht="15.75" customHeight="1" x14ac:dyDescent="0.2">
      <c r="A439" s="118"/>
      <c r="B439" s="118"/>
      <c r="D439" s="118"/>
    </row>
    <row r="440" spans="1:4" s="150" customFormat="1" ht="15.75" customHeight="1" x14ac:dyDescent="0.2">
      <c r="A440" s="118"/>
      <c r="B440" s="118"/>
      <c r="D440" s="118"/>
    </row>
    <row r="441" spans="1:4" s="150" customFormat="1" ht="15.75" customHeight="1" x14ac:dyDescent="0.2">
      <c r="A441" s="118"/>
      <c r="B441" s="118"/>
      <c r="D441" s="118"/>
    </row>
    <row r="442" spans="1:4" s="150" customFormat="1" ht="15.75" customHeight="1" x14ac:dyDescent="0.2">
      <c r="A442" s="118"/>
      <c r="B442" s="118"/>
      <c r="D442" s="118"/>
    </row>
    <row r="443" spans="1:4" s="150" customFormat="1" ht="15.75" customHeight="1" x14ac:dyDescent="0.2">
      <c r="A443" s="118"/>
      <c r="B443" s="118"/>
      <c r="D443" s="118"/>
    </row>
    <row r="444" spans="1:4" s="150" customFormat="1" ht="15.75" customHeight="1" x14ac:dyDescent="0.2">
      <c r="A444" s="118"/>
      <c r="B444" s="118"/>
      <c r="D444" s="118"/>
    </row>
    <row r="445" spans="1:4" s="150" customFormat="1" ht="15.75" customHeight="1" x14ac:dyDescent="0.2">
      <c r="A445" s="118"/>
      <c r="B445" s="118"/>
      <c r="D445" s="118"/>
    </row>
    <row r="446" spans="1:4" s="150" customFormat="1" ht="15.75" customHeight="1" x14ac:dyDescent="0.2">
      <c r="A446" s="118"/>
      <c r="B446" s="118"/>
      <c r="D446" s="118"/>
    </row>
    <row r="447" spans="1:4" s="150" customFormat="1" ht="15.75" customHeight="1" x14ac:dyDescent="0.2">
      <c r="A447" s="118"/>
      <c r="B447" s="118"/>
      <c r="D447" s="118"/>
    </row>
    <row r="448" spans="1:4" s="150" customFormat="1" ht="15.75" customHeight="1" x14ac:dyDescent="0.2">
      <c r="A448" s="118"/>
      <c r="B448" s="118"/>
      <c r="D448" s="118"/>
    </row>
    <row r="449" spans="1:4" s="150" customFormat="1" ht="15.75" customHeight="1" x14ac:dyDescent="0.2">
      <c r="A449" s="118"/>
      <c r="B449" s="118"/>
      <c r="D449" s="118"/>
    </row>
    <row r="450" spans="1:4" s="150" customFormat="1" ht="15.75" customHeight="1" x14ac:dyDescent="0.2">
      <c r="A450" s="118"/>
      <c r="B450" s="118"/>
      <c r="D450" s="118"/>
    </row>
    <row r="451" spans="1:4" s="150" customFormat="1" ht="15.75" customHeight="1" x14ac:dyDescent="0.2">
      <c r="A451" s="118"/>
      <c r="B451" s="118"/>
      <c r="D451" s="118"/>
    </row>
    <row r="452" spans="1:4" s="150" customFormat="1" ht="15.75" customHeight="1" x14ac:dyDescent="0.2">
      <c r="A452" s="118"/>
      <c r="B452" s="118"/>
      <c r="D452" s="118"/>
    </row>
    <row r="453" spans="1:4" s="150" customFormat="1" ht="15.75" customHeight="1" x14ac:dyDescent="0.2">
      <c r="A453" s="118"/>
      <c r="B453" s="118"/>
      <c r="D453" s="118"/>
    </row>
    <row r="454" spans="1:4" s="150" customFormat="1" ht="15.75" customHeight="1" x14ac:dyDescent="0.2">
      <c r="A454" s="118"/>
      <c r="B454" s="118"/>
      <c r="D454" s="118"/>
    </row>
    <row r="455" spans="1:4" s="150" customFormat="1" ht="15.75" customHeight="1" x14ac:dyDescent="0.2">
      <c r="A455" s="118"/>
      <c r="B455" s="118"/>
      <c r="D455" s="118"/>
    </row>
    <row r="456" spans="1:4" s="150" customFormat="1" ht="15.75" customHeight="1" x14ac:dyDescent="0.2">
      <c r="A456" s="118"/>
      <c r="B456" s="118"/>
      <c r="D456" s="118"/>
    </row>
    <row r="457" spans="1:4" s="150" customFormat="1" ht="15.75" customHeight="1" x14ac:dyDescent="0.2">
      <c r="A457" s="118"/>
      <c r="B457" s="118"/>
      <c r="D457" s="118"/>
    </row>
    <row r="458" spans="1:4" s="150" customFormat="1" ht="15.75" customHeight="1" x14ac:dyDescent="0.2">
      <c r="A458" s="118"/>
      <c r="B458" s="118"/>
      <c r="D458" s="118"/>
    </row>
    <row r="459" spans="1:4" s="150" customFormat="1" ht="15.75" customHeight="1" x14ac:dyDescent="0.2">
      <c r="A459" s="118"/>
      <c r="B459" s="118"/>
      <c r="D459" s="118"/>
    </row>
    <row r="460" spans="1:4" s="150" customFormat="1" ht="15.75" customHeight="1" x14ac:dyDescent="0.2">
      <c r="A460" s="118"/>
      <c r="B460" s="118"/>
      <c r="D460" s="118"/>
    </row>
    <row r="461" spans="1:4" s="150" customFormat="1" ht="15.75" customHeight="1" x14ac:dyDescent="0.2">
      <c r="A461" s="118"/>
      <c r="B461" s="118"/>
      <c r="D461" s="118"/>
    </row>
    <row r="462" spans="1:4" s="150" customFormat="1" ht="15.75" customHeight="1" x14ac:dyDescent="0.2">
      <c r="A462" s="118"/>
      <c r="B462" s="118"/>
      <c r="D462" s="118"/>
    </row>
    <row r="463" spans="1:4" s="150" customFormat="1" ht="15.75" customHeight="1" x14ac:dyDescent="0.2">
      <c r="A463" s="118"/>
      <c r="B463" s="118"/>
      <c r="D463" s="118"/>
    </row>
    <row r="464" spans="1:4" s="150" customFormat="1" ht="15.75" customHeight="1" x14ac:dyDescent="0.2">
      <c r="A464" s="118"/>
      <c r="B464" s="118"/>
      <c r="D464" s="118"/>
    </row>
    <row r="465" spans="1:4" s="150" customFormat="1" ht="15.75" customHeight="1" x14ac:dyDescent="0.2">
      <c r="A465" s="118"/>
      <c r="B465" s="118"/>
      <c r="D465" s="118"/>
    </row>
    <row r="466" spans="1:4" s="150" customFormat="1" ht="15.75" customHeight="1" x14ac:dyDescent="0.2">
      <c r="A466" s="118"/>
      <c r="B466" s="118"/>
      <c r="D466" s="118"/>
    </row>
    <row r="467" spans="1:4" s="150" customFormat="1" ht="15.75" customHeight="1" x14ac:dyDescent="0.2">
      <c r="A467" s="118"/>
      <c r="B467" s="118"/>
      <c r="D467" s="118"/>
    </row>
    <row r="468" spans="1:4" s="150" customFormat="1" ht="15.75" customHeight="1" x14ac:dyDescent="0.2">
      <c r="A468" s="118"/>
      <c r="B468" s="118"/>
      <c r="D468" s="118"/>
    </row>
    <row r="469" spans="1:4" s="150" customFormat="1" ht="15.75" customHeight="1" x14ac:dyDescent="0.2">
      <c r="A469" s="118"/>
      <c r="B469" s="118"/>
      <c r="D469" s="118"/>
    </row>
    <row r="470" spans="1:4" s="150" customFormat="1" ht="15.75" customHeight="1" x14ac:dyDescent="0.2">
      <c r="A470" s="118"/>
      <c r="B470" s="118"/>
      <c r="D470" s="118"/>
    </row>
    <row r="471" spans="1:4" s="150" customFormat="1" ht="15.75" customHeight="1" x14ac:dyDescent="0.2">
      <c r="A471" s="118"/>
      <c r="B471" s="118"/>
      <c r="D471" s="118"/>
    </row>
    <row r="472" spans="1:4" s="150" customFormat="1" ht="15.75" customHeight="1" x14ac:dyDescent="0.2">
      <c r="A472" s="118"/>
      <c r="B472" s="118"/>
      <c r="D472" s="118"/>
    </row>
    <row r="473" spans="1:4" s="150" customFormat="1" ht="15.75" customHeight="1" x14ac:dyDescent="0.2">
      <c r="A473" s="118"/>
      <c r="B473" s="118"/>
      <c r="D473" s="118"/>
    </row>
    <row r="474" spans="1:4" s="150" customFormat="1" ht="15.75" customHeight="1" x14ac:dyDescent="0.2">
      <c r="A474" s="118"/>
      <c r="B474" s="118"/>
      <c r="D474" s="118"/>
    </row>
    <row r="475" spans="1:4" s="150" customFormat="1" ht="15.75" customHeight="1" x14ac:dyDescent="0.2">
      <c r="A475" s="118"/>
      <c r="B475" s="118"/>
      <c r="D475" s="118"/>
    </row>
    <row r="476" spans="1:4" s="150" customFormat="1" ht="15.75" customHeight="1" x14ac:dyDescent="0.2">
      <c r="A476" s="118"/>
      <c r="B476" s="118"/>
      <c r="D476" s="118"/>
    </row>
    <row r="477" spans="1:4" s="150" customFormat="1" ht="15.75" customHeight="1" x14ac:dyDescent="0.2">
      <c r="A477" s="118"/>
      <c r="B477" s="118"/>
      <c r="D477" s="118"/>
    </row>
    <row r="478" spans="1:4" s="150" customFormat="1" ht="15.75" customHeight="1" x14ac:dyDescent="0.2">
      <c r="A478" s="118"/>
      <c r="B478" s="118"/>
      <c r="D478" s="118"/>
    </row>
    <row r="479" spans="1:4" s="150" customFormat="1" ht="15.75" customHeight="1" x14ac:dyDescent="0.2">
      <c r="A479" s="118"/>
      <c r="B479" s="118"/>
      <c r="D479" s="118"/>
    </row>
    <row r="480" spans="1:4" s="150" customFormat="1" ht="15.75" customHeight="1" x14ac:dyDescent="0.2">
      <c r="A480" s="118"/>
      <c r="B480" s="118"/>
      <c r="D480" s="118"/>
    </row>
    <row r="481" spans="1:4" s="150" customFormat="1" ht="15.75" customHeight="1" x14ac:dyDescent="0.2">
      <c r="A481" s="118"/>
      <c r="B481" s="118"/>
      <c r="D481" s="118"/>
    </row>
    <row r="482" spans="1:4" s="150" customFormat="1" ht="15.75" customHeight="1" x14ac:dyDescent="0.2">
      <c r="A482" s="118"/>
      <c r="B482" s="118"/>
      <c r="D482" s="118"/>
    </row>
    <row r="483" spans="1:4" s="150" customFormat="1" ht="15.75" customHeight="1" x14ac:dyDescent="0.2">
      <c r="A483" s="118"/>
      <c r="B483" s="118"/>
      <c r="D483" s="118"/>
    </row>
    <row r="484" spans="1:4" s="150" customFormat="1" ht="15.75" customHeight="1" x14ac:dyDescent="0.2">
      <c r="A484" s="118"/>
      <c r="B484" s="118"/>
      <c r="D484" s="118"/>
    </row>
    <row r="485" spans="1:4" s="150" customFormat="1" ht="15.75" customHeight="1" x14ac:dyDescent="0.2">
      <c r="A485" s="118"/>
      <c r="B485" s="118"/>
      <c r="D485" s="118"/>
    </row>
    <row r="486" spans="1:4" s="150" customFormat="1" ht="15.75" customHeight="1" x14ac:dyDescent="0.2">
      <c r="A486" s="118"/>
      <c r="B486" s="118"/>
      <c r="D486" s="118"/>
    </row>
    <row r="487" spans="1:4" s="150" customFormat="1" ht="15.75" customHeight="1" x14ac:dyDescent="0.2">
      <c r="A487" s="118"/>
      <c r="B487" s="118"/>
      <c r="D487" s="118"/>
    </row>
    <row r="488" spans="1:4" s="150" customFormat="1" ht="15.75" customHeight="1" x14ac:dyDescent="0.2">
      <c r="A488" s="118"/>
      <c r="B488" s="118"/>
      <c r="D488" s="118"/>
    </row>
    <row r="489" spans="1:4" s="150" customFormat="1" ht="15.75" customHeight="1" x14ac:dyDescent="0.2">
      <c r="A489" s="118"/>
      <c r="B489" s="118"/>
      <c r="D489" s="118"/>
    </row>
    <row r="490" spans="1:4" s="150" customFormat="1" ht="15.75" customHeight="1" x14ac:dyDescent="0.2">
      <c r="A490" s="118"/>
      <c r="B490" s="118"/>
      <c r="D490" s="118"/>
    </row>
    <row r="491" spans="1:4" s="150" customFormat="1" ht="15.75" customHeight="1" x14ac:dyDescent="0.2">
      <c r="A491" s="118"/>
      <c r="B491" s="118"/>
      <c r="D491" s="118"/>
    </row>
    <row r="492" spans="1:4" s="150" customFormat="1" ht="15.75" customHeight="1" x14ac:dyDescent="0.2">
      <c r="A492" s="118"/>
      <c r="B492" s="118"/>
      <c r="D492" s="118"/>
    </row>
    <row r="493" spans="1:4" s="150" customFormat="1" ht="15.75" customHeight="1" x14ac:dyDescent="0.2">
      <c r="A493" s="118"/>
      <c r="B493" s="118"/>
      <c r="D493" s="118"/>
    </row>
    <row r="494" spans="1:4" s="150" customFormat="1" ht="15.75" customHeight="1" x14ac:dyDescent="0.2">
      <c r="A494" s="118"/>
      <c r="B494" s="118"/>
      <c r="D494" s="118"/>
    </row>
    <row r="495" spans="1:4" s="150" customFormat="1" ht="15.75" customHeight="1" x14ac:dyDescent="0.2">
      <c r="A495" s="118"/>
      <c r="B495" s="118"/>
      <c r="D495" s="118"/>
    </row>
    <row r="496" spans="1:4" s="150" customFormat="1" ht="15.75" customHeight="1" x14ac:dyDescent="0.2">
      <c r="A496" s="118"/>
      <c r="B496" s="118"/>
      <c r="D496" s="118"/>
    </row>
    <row r="497" spans="1:4" s="150" customFormat="1" ht="15.75" customHeight="1" x14ac:dyDescent="0.2">
      <c r="A497" s="118"/>
      <c r="B497" s="118"/>
      <c r="D497" s="118"/>
    </row>
    <row r="498" spans="1:4" s="150" customFormat="1" ht="15.75" customHeight="1" x14ac:dyDescent="0.2">
      <c r="A498" s="118"/>
      <c r="B498" s="118"/>
      <c r="D498" s="118"/>
    </row>
    <row r="499" spans="1:4" s="150" customFormat="1" ht="15.75" customHeight="1" x14ac:dyDescent="0.2">
      <c r="A499" s="118"/>
      <c r="B499" s="118"/>
      <c r="D499" s="118"/>
    </row>
    <row r="500" spans="1:4" s="150" customFormat="1" ht="15.75" customHeight="1" x14ac:dyDescent="0.2">
      <c r="A500" s="118"/>
      <c r="B500" s="118"/>
      <c r="D500" s="118"/>
    </row>
    <row r="501" spans="1:4" s="150" customFormat="1" ht="15.75" customHeight="1" x14ac:dyDescent="0.2">
      <c r="A501" s="118"/>
      <c r="B501" s="118"/>
      <c r="D501" s="118"/>
    </row>
    <row r="502" spans="1:4" s="150" customFormat="1" ht="15.75" customHeight="1" x14ac:dyDescent="0.2">
      <c r="A502" s="118"/>
      <c r="B502" s="118"/>
      <c r="D502" s="118"/>
    </row>
    <row r="503" spans="1:4" s="150" customFormat="1" ht="15.75" customHeight="1" x14ac:dyDescent="0.2">
      <c r="A503" s="118"/>
      <c r="B503" s="118"/>
      <c r="D503" s="118"/>
    </row>
    <row r="504" spans="1:4" s="150" customFormat="1" ht="15.75" customHeight="1" x14ac:dyDescent="0.2">
      <c r="A504" s="118"/>
      <c r="B504" s="118"/>
      <c r="D504" s="118"/>
    </row>
    <row r="505" spans="1:4" s="150" customFormat="1" ht="15.75" customHeight="1" x14ac:dyDescent="0.2">
      <c r="A505" s="118"/>
      <c r="B505" s="118"/>
      <c r="D505" s="118"/>
    </row>
    <row r="506" spans="1:4" s="150" customFormat="1" ht="15.75" customHeight="1" x14ac:dyDescent="0.2">
      <c r="A506" s="118"/>
      <c r="B506" s="118"/>
      <c r="D506" s="118"/>
    </row>
    <row r="507" spans="1:4" s="150" customFormat="1" ht="15.75" customHeight="1" x14ac:dyDescent="0.2">
      <c r="A507" s="118"/>
      <c r="B507" s="118"/>
      <c r="D507" s="118"/>
    </row>
    <row r="508" spans="1:4" s="150" customFormat="1" ht="15.75" customHeight="1" x14ac:dyDescent="0.2">
      <c r="A508" s="118"/>
      <c r="B508" s="118"/>
      <c r="D508" s="118"/>
    </row>
    <row r="509" spans="1:4" s="150" customFormat="1" ht="15.75" customHeight="1" x14ac:dyDescent="0.2">
      <c r="A509" s="118"/>
      <c r="B509" s="118"/>
      <c r="D509" s="118"/>
    </row>
    <row r="510" spans="1:4" s="150" customFormat="1" ht="15.75" customHeight="1" x14ac:dyDescent="0.2">
      <c r="A510" s="118"/>
      <c r="B510" s="118"/>
      <c r="D510" s="118"/>
    </row>
    <row r="511" spans="1:4" s="150" customFormat="1" ht="15.75" customHeight="1" x14ac:dyDescent="0.2">
      <c r="A511" s="118"/>
      <c r="B511" s="118"/>
      <c r="D511" s="118"/>
    </row>
    <row r="512" spans="1:4" s="150" customFormat="1" ht="15.75" customHeight="1" x14ac:dyDescent="0.2">
      <c r="A512" s="118"/>
      <c r="B512" s="118"/>
      <c r="D512" s="118"/>
    </row>
    <row r="513" spans="1:4" s="150" customFormat="1" ht="15.75" customHeight="1" x14ac:dyDescent="0.2">
      <c r="A513" s="118"/>
      <c r="B513" s="118"/>
      <c r="D513" s="118"/>
    </row>
    <row r="514" spans="1:4" s="150" customFormat="1" ht="15.75" customHeight="1" x14ac:dyDescent="0.2">
      <c r="A514" s="118"/>
      <c r="B514" s="118"/>
      <c r="D514" s="118"/>
    </row>
    <row r="515" spans="1:4" s="150" customFormat="1" ht="15.75" customHeight="1" x14ac:dyDescent="0.2">
      <c r="A515" s="118"/>
      <c r="B515" s="118"/>
      <c r="D515" s="118"/>
    </row>
    <row r="516" spans="1:4" s="150" customFormat="1" ht="15.75" customHeight="1" x14ac:dyDescent="0.2">
      <c r="A516" s="118"/>
      <c r="B516" s="118"/>
      <c r="D516" s="118"/>
    </row>
    <row r="517" spans="1:4" s="150" customFormat="1" ht="15.75" customHeight="1" x14ac:dyDescent="0.2">
      <c r="A517" s="118"/>
      <c r="B517" s="118"/>
      <c r="D517" s="118"/>
    </row>
    <row r="518" spans="1:4" s="150" customFormat="1" ht="15.75" customHeight="1" x14ac:dyDescent="0.2">
      <c r="A518" s="118"/>
      <c r="B518" s="118"/>
      <c r="D518" s="118"/>
    </row>
    <row r="519" spans="1:4" s="150" customFormat="1" ht="15.75" customHeight="1" x14ac:dyDescent="0.2">
      <c r="A519" s="118"/>
      <c r="B519" s="118"/>
      <c r="D519" s="118"/>
    </row>
    <row r="520" spans="1:4" s="150" customFormat="1" ht="15.75" customHeight="1" x14ac:dyDescent="0.2">
      <c r="A520" s="118"/>
      <c r="B520" s="118"/>
      <c r="D520" s="118"/>
    </row>
    <row r="521" spans="1:4" s="150" customFormat="1" ht="15.75" customHeight="1" x14ac:dyDescent="0.2">
      <c r="A521" s="118"/>
      <c r="B521" s="118"/>
      <c r="D521" s="118"/>
    </row>
    <row r="522" spans="1:4" s="150" customFormat="1" ht="15.75" customHeight="1" x14ac:dyDescent="0.2">
      <c r="A522" s="118"/>
      <c r="B522" s="118"/>
      <c r="D522" s="118"/>
    </row>
    <row r="523" spans="1:4" s="150" customFormat="1" ht="15.75" customHeight="1" x14ac:dyDescent="0.2">
      <c r="A523" s="118"/>
      <c r="B523" s="118"/>
      <c r="D523" s="118"/>
    </row>
    <row r="524" spans="1:4" s="150" customFormat="1" ht="15.75" customHeight="1" x14ac:dyDescent="0.2">
      <c r="A524" s="118"/>
      <c r="B524" s="118"/>
      <c r="D524" s="118"/>
    </row>
    <row r="525" spans="1:4" s="150" customFormat="1" ht="15.75" customHeight="1" x14ac:dyDescent="0.2">
      <c r="A525" s="118"/>
      <c r="B525" s="118"/>
      <c r="D525" s="118"/>
    </row>
    <row r="526" spans="1:4" s="150" customFormat="1" ht="15.75" customHeight="1" x14ac:dyDescent="0.2">
      <c r="A526" s="118"/>
      <c r="B526" s="118"/>
      <c r="D526" s="118"/>
    </row>
    <row r="527" spans="1:4" s="150" customFormat="1" ht="15.75" customHeight="1" x14ac:dyDescent="0.2">
      <c r="A527" s="118"/>
      <c r="B527" s="118"/>
      <c r="D527" s="118"/>
    </row>
    <row r="528" spans="1:4" s="150" customFormat="1" ht="15.75" customHeight="1" x14ac:dyDescent="0.2">
      <c r="A528" s="118"/>
      <c r="B528" s="118"/>
      <c r="D528" s="118"/>
    </row>
    <row r="529" spans="1:4" s="150" customFormat="1" ht="15.75" customHeight="1" x14ac:dyDescent="0.2">
      <c r="A529" s="118"/>
      <c r="B529" s="118"/>
      <c r="D529" s="118"/>
    </row>
    <row r="530" spans="1:4" s="150" customFormat="1" ht="15.75" customHeight="1" x14ac:dyDescent="0.2">
      <c r="A530" s="118"/>
      <c r="B530" s="118"/>
      <c r="D530" s="118"/>
    </row>
    <row r="531" spans="1:4" s="150" customFormat="1" ht="15.75" customHeight="1" x14ac:dyDescent="0.2">
      <c r="A531" s="118"/>
      <c r="B531" s="118"/>
      <c r="D531" s="118"/>
    </row>
    <row r="532" spans="1:4" s="150" customFormat="1" ht="15.75" customHeight="1" x14ac:dyDescent="0.2">
      <c r="A532" s="118"/>
      <c r="B532" s="118"/>
      <c r="D532" s="118"/>
    </row>
    <row r="533" spans="1:4" s="150" customFormat="1" ht="15.75" customHeight="1" x14ac:dyDescent="0.2">
      <c r="A533" s="118"/>
      <c r="B533" s="118"/>
      <c r="D533" s="118"/>
    </row>
    <row r="534" spans="1:4" s="150" customFormat="1" ht="15.75" customHeight="1" x14ac:dyDescent="0.2">
      <c r="A534" s="118"/>
      <c r="B534" s="118"/>
      <c r="D534" s="118"/>
    </row>
    <row r="535" spans="1:4" s="150" customFormat="1" ht="15.75" customHeight="1" x14ac:dyDescent="0.2">
      <c r="A535" s="118"/>
      <c r="B535" s="118"/>
      <c r="D535" s="118"/>
    </row>
    <row r="536" spans="1:4" s="150" customFormat="1" ht="15.75" customHeight="1" x14ac:dyDescent="0.2">
      <c r="A536" s="118"/>
      <c r="B536" s="118"/>
      <c r="D536" s="118"/>
    </row>
    <row r="537" spans="1:4" s="150" customFormat="1" ht="15.75" customHeight="1" x14ac:dyDescent="0.2">
      <c r="A537" s="118"/>
      <c r="B537" s="118"/>
      <c r="D537" s="118"/>
    </row>
    <row r="538" spans="1:4" s="150" customFormat="1" ht="15.75" customHeight="1" x14ac:dyDescent="0.2">
      <c r="A538" s="118"/>
      <c r="B538" s="118"/>
      <c r="D538" s="118"/>
    </row>
    <row r="539" spans="1:4" s="150" customFormat="1" ht="15.75" customHeight="1" x14ac:dyDescent="0.2">
      <c r="A539" s="118"/>
      <c r="B539" s="118"/>
      <c r="D539" s="118"/>
    </row>
    <row r="540" spans="1:4" s="150" customFormat="1" ht="15.75" customHeight="1" x14ac:dyDescent="0.2">
      <c r="A540" s="118"/>
      <c r="B540" s="118"/>
      <c r="D540" s="118"/>
    </row>
    <row r="541" spans="1:4" s="150" customFormat="1" ht="15.75" customHeight="1" x14ac:dyDescent="0.2">
      <c r="A541" s="118"/>
      <c r="B541" s="118"/>
      <c r="D541" s="118"/>
    </row>
    <row r="542" spans="1:4" s="150" customFormat="1" ht="15.75" customHeight="1" x14ac:dyDescent="0.2">
      <c r="A542" s="118"/>
      <c r="B542" s="118"/>
      <c r="D542" s="118"/>
    </row>
    <row r="543" spans="1:4" s="150" customFormat="1" ht="15.75" customHeight="1" x14ac:dyDescent="0.2">
      <c r="A543" s="118"/>
      <c r="B543" s="118"/>
      <c r="D543" s="118"/>
    </row>
    <row r="544" spans="1:4" s="150" customFormat="1" ht="15.75" customHeight="1" x14ac:dyDescent="0.2">
      <c r="A544" s="118"/>
      <c r="B544" s="118"/>
      <c r="D544" s="118"/>
    </row>
    <row r="545" spans="1:4" s="150" customFormat="1" ht="15.75" customHeight="1" x14ac:dyDescent="0.2">
      <c r="A545" s="118"/>
      <c r="B545" s="118"/>
      <c r="D545" s="118"/>
    </row>
    <row r="546" spans="1:4" s="150" customFormat="1" ht="15.75" customHeight="1" x14ac:dyDescent="0.2">
      <c r="A546" s="118"/>
      <c r="B546" s="118"/>
      <c r="D546" s="118"/>
    </row>
    <row r="547" spans="1:4" s="150" customFormat="1" ht="15.75" customHeight="1" x14ac:dyDescent="0.2">
      <c r="A547" s="118"/>
      <c r="B547" s="118"/>
      <c r="D547" s="118"/>
    </row>
    <row r="548" spans="1:4" s="150" customFormat="1" ht="15.75" customHeight="1" x14ac:dyDescent="0.2">
      <c r="A548" s="118"/>
      <c r="B548" s="118"/>
      <c r="D548" s="118"/>
    </row>
    <row r="549" spans="1:4" s="150" customFormat="1" ht="15.75" customHeight="1" x14ac:dyDescent="0.2">
      <c r="A549" s="118"/>
      <c r="B549" s="118"/>
      <c r="D549" s="118"/>
    </row>
    <row r="550" spans="1:4" s="150" customFormat="1" ht="15.75" customHeight="1" x14ac:dyDescent="0.2">
      <c r="A550" s="118"/>
      <c r="B550" s="118"/>
      <c r="D550" s="118"/>
    </row>
    <row r="551" spans="1:4" s="150" customFormat="1" ht="15.75" customHeight="1" x14ac:dyDescent="0.2">
      <c r="A551" s="118"/>
      <c r="B551" s="118"/>
      <c r="D551" s="118"/>
    </row>
    <row r="552" spans="1:4" s="150" customFormat="1" ht="15.75" customHeight="1" x14ac:dyDescent="0.2">
      <c r="A552" s="118"/>
      <c r="B552" s="118"/>
      <c r="D552" s="118"/>
    </row>
    <row r="553" spans="1:4" s="150" customFormat="1" ht="15.75" customHeight="1" x14ac:dyDescent="0.2">
      <c r="A553" s="118"/>
      <c r="B553" s="118"/>
      <c r="D553" s="118"/>
    </row>
    <row r="554" spans="1:4" s="150" customFormat="1" ht="15.75" customHeight="1" x14ac:dyDescent="0.2">
      <c r="A554" s="118"/>
      <c r="B554" s="118"/>
      <c r="D554" s="118"/>
    </row>
    <row r="555" spans="1:4" s="150" customFormat="1" ht="15.75" customHeight="1" x14ac:dyDescent="0.2">
      <c r="A555" s="118"/>
      <c r="B555" s="118"/>
      <c r="D555" s="118"/>
    </row>
    <row r="556" spans="1:4" s="150" customFormat="1" ht="15.75" customHeight="1" x14ac:dyDescent="0.2">
      <c r="A556" s="118"/>
      <c r="B556" s="118"/>
      <c r="D556" s="118"/>
    </row>
    <row r="557" spans="1:4" s="150" customFormat="1" ht="15.75" customHeight="1" x14ac:dyDescent="0.2">
      <c r="A557" s="118"/>
      <c r="B557" s="118"/>
      <c r="D557" s="118"/>
    </row>
    <row r="558" spans="1:4" s="150" customFormat="1" ht="15.75" customHeight="1" x14ac:dyDescent="0.2">
      <c r="A558" s="118"/>
      <c r="B558" s="118"/>
      <c r="D558" s="118"/>
    </row>
    <row r="559" spans="1:4" s="150" customFormat="1" ht="15.75" customHeight="1" x14ac:dyDescent="0.2">
      <c r="A559" s="118"/>
      <c r="B559" s="118"/>
      <c r="D559" s="118"/>
    </row>
    <row r="560" spans="1:4" s="150" customFormat="1" ht="15.75" customHeight="1" x14ac:dyDescent="0.2">
      <c r="A560" s="118"/>
      <c r="B560" s="118"/>
      <c r="D560" s="118"/>
    </row>
    <row r="561" spans="1:4" s="150" customFormat="1" ht="15.75" customHeight="1" x14ac:dyDescent="0.2">
      <c r="A561" s="118"/>
      <c r="B561" s="118"/>
      <c r="D561" s="118"/>
    </row>
    <row r="562" spans="1:4" s="150" customFormat="1" ht="15.75" customHeight="1" x14ac:dyDescent="0.2">
      <c r="A562" s="118"/>
      <c r="B562" s="118"/>
      <c r="D562" s="118"/>
    </row>
    <row r="563" spans="1:4" s="150" customFormat="1" ht="15.75" customHeight="1" x14ac:dyDescent="0.2">
      <c r="A563" s="118"/>
      <c r="B563" s="118"/>
      <c r="D563" s="118"/>
    </row>
    <row r="564" spans="1:4" s="150" customFormat="1" ht="15.75" customHeight="1" x14ac:dyDescent="0.2">
      <c r="A564" s="118"/>
      <c r="B564" s="118"/>
      <c r="D564" s="118"/>
    </row>
    <row r="565" spans="1:4" s="150" customFormat="1" ht="15.75" customHeight="1" x14ac:dyDescent="0.2">
      <c r="A565" s="118"/>
      <c r="B565" s="118"/>
      <c r="D565" s="118"/>
    </row>
    <row r="566" spans="1:4" s="150" customFormat="1" ht="15.75" customHeight="1" x14ac:dyDescent="0.2">
      <c r="A566" s="118"/>
      <c r="B566" s="118"/>
      <c r="D566" s="118"/>
    </row>
    <row r="567" spans="1:4" s="150" customFormat="1" ht="15.75" customHeight="1" x14ac:dyDescent="0.2">
      <c r="A567" s="118"/>
      <c r="B567" s="118"/>
      <c r="D567" s="118"/>
    </row>
    <row r="568" spans="1:4" s="150" customFormat="1" ht="15.75" customHeight="1" x14ac:dyDescent="0.2">
      <c r="A568" s="118"/>
      <c r="B568" s="118"/>
      <c r="D568" s="118"/>
    </row>
    <row r="569" spans="1:4" s="150" customFormat="1" ht="15.75" customHeight="1" x14ac:dyDescent="0.2">
      <c r="A569" s="118"/>
      <c r="B569" s="118"/>
      <c r="D569" s="118"/>
    </row>
    <row r="570" spans="1:4" s="150" customFormat="1" ht="15.75" customHeight="1" x14ac:dyDescent="0.2">
      <c r="A570" s="118"/>
      <c r="B570" s="118"/>
      <c r="D570" s="118"/>
    </row>
    <row r="571" spans="1:4" s="150" customFormat="1" ht="15.75" customHeight="1" x14ac:dyDescent="0.2">
      <c r="A571" s="118"/>
      <c r="B571" s="118"/>
      <c r="D571" s="118"/>
    </row>
    <row r="572" spans="1:4" s="150" customFormat="1" ht="15.75" customHeight="1" x14ac:dyDescent="0.2">
      <c r="A572" s="118"/>
      <c r="B572" s="118"/>
      <c r="D572" s="118"/>
    </row>
    <row r="573" spans="1:4" s="150" customFormat="1" ht="15.75" customHeight="1" x14ac:dyDescent="0.2">
      <c r="A573" s="118"/>
      <c r="B573" s="118"/>
      <c r="D573" s="118"/>
    </row>
    <row r="574" spans="1:4" s="150" customFormat="1" ht="15.75" customHeight="1" x14ac:dyDescent="0.2">
      <c r="A574" s="118"/>
      <c r="B574" s="118"/>
      <c r="D574" s="118"/>
    </row>
    <row r="575" spans="1:4" s="150" customFormat="1" ht="15.75" customHeight="1" x14ac:dyDescent="0.2">
      <c r="A575" s="118"/>
      <c r="B575" s="118"/>
      <c r="D575" s="118"/>
    </row>
    <row r="576" spans="1:4" s="150" customFormat="1" ht="15.75" customHeight="1" x14ac:dyDescent="0.2">
      <c r="A576" s="118"/>
      <c r="B576" s="118"/>
      <c r="D576" s="118"/>
    </row>
    <row r="577" spans="1:4" s="150" customFormat="1" ht="15.75" customHeight="1" x14ac:dyDescent="0.2">
      <c r="A577" s="118"/>
      <c r="B577" s="118"/>
      <c r="D577" s="118"/>
    </row>
    <row r="578" spans="1:4" s="150" customFormat="1" ht="15.75" customHeight="1" x14ac:dyDescent="0.2">
      <c r="A578" s="118"/>
      <c r="B578" s="118"/>
      <c r="D578" s="118"/>
    </row>
    <row r="579" spans="1:4" s="150" customFormat="1" ht="15.75" customHeight="1" x14ac:dyDescent="0.2">
      <c r="A579" s="118"/>
      <c r="B579" s="118"/>
      <c r="D579" s="118"/>
    </row>
    <row r="580" spans="1:4" s="150" customFormat="1" ht="15.75" customHeight="1" x14ac:dyDescent="0.2">
      <c r="A580" s="118"/>
      <c r="B580" s="118"/>
      <c r="D580" s="118"/>
    </row>
    <row r="581" spans="1:4" s="150" customFormat="1" ht="15.75" customHeight="1" x14ac:dyDescent="0.2">
      <c r="A581" s="118"/>
      <c r="B581" s="118"/>
      <c r="D581" s="118"/>
    </row>
    <row r="582" spans="1:4" s="150" customFormat="1" ht="15.75" customHeight="1" x14ac:dyDescent="0.2">
      <c r="A582" s="118"/>
      <c r="B582" s="118"/>
      <c r="D582" s="118"/>
    </row>
    <row r="583" spans="1:4" s="150" customFormat="1" ht="15.75" customHeight="1" x14ac:dyDescent="0.2">
      <c r="A583" s="118"/>
      <c r="B583" s="118"/>
      <c r="D583" s="118"/>
    </row>
    <row r="584" spans="1:4" s="150" customFormat="1" ht="15.75" customHeight="1" x14ac:dyDescent="0.2">
      <c r="A584" s="118"/>
      <c r="B584" s="118"/>
      <c r="D584" s="118"/>
    </row>
    <row r="585" spans="1:4" s="150" customFormat="1" ht="15.75" customHeight="1" x14ac:dyDescent="0.2">
      <c r="A585" s="118"/>
      <c r="B585" s="118"/>
      <c r="D585" s="118"/>
    </row>
    <row r="586" spans="1:4" s="150" customFormat="1" ht="15.75" customHeight="1" x14ac:dyDescent="0.2">
      <c r="A586" s="118"/>
      <c r="B586" s="118"/>
      <c r="D586" s="118"/>
    </row>
    <row r="587" spans="1:4" s="150" customFormat="1" ht="15.75" customHeight="1" x14ac:dyDescent="0.2">
      <c r="A587" s="118"/>
      <c r="B587" s="118"/>
      <c r="D587" s="118"/>
    </row>
    <row r="588" spans="1:4" s="150" customFormat="1" ht="15.75" customHeight="1" x14ac:dyDescent="0.2">
      <c r="A588" s="118"/>
      <c r="B588" s="118"/>
      <c r="D588" s="118"/>
    </row>
    <row r="589" spans="1:4" s="150" customFormat="1" ht="15.75" customHeight="1" x14ac:dyDescent="0.2">
      <c r="A589" s="118"/>
      <c r="B589" s="118"/>
      <c r="D589" s="118"/>
    </row>
    <row r="590" spans="1:4" s="150" customFormat="1" ht="15.75" customHeight="1" x14ac:dyDescent="0.2">
      <c r="A590" s="118"/>
      <c r="B590" s="118"/>
      <c r="D590" s="118"/>
    </row>
    <row r="591" spans="1:4" s="150" customFormat="1" ht="15.75" customHeight="1" x14ac:dyDescent="0.2">
      <c r="A591" s="118"/>
      <c r="B591" s="118"/>
      <c r="D591" s="118"/>
    </row>
    <row r="592" spans="1:4" s="150" customFormat="1" ht="15.75" customHeight="1" x14ac:dyDescent="0.2">
      <c r="A592" s="118"/>
      <c r="B592" s="118"/>
      <c r="D592" s="118"/>
    </row>
    <row r="593" spans="1:4" s="150" customFormat="1" ht="15.75" customHeight="1" x14ac:dyDescent="0.2">
      <c r="A593" s="118"/>
      <c r="B593" s="118"/>
      <c r="D593" s="118"/>
    </row>
    <row r="594" spans="1:4" s="150" customFormat="1" ht="15.75" customHeight="1" x14ac:dyDescent="0.2">
      <c r="A594" s="118"/>
      <c r="B594" s="118"/>
      <c r="D594" s="118"/>
    </row>
    <row r="595" spans="1:4" s="150" customFormat="1" ht="15.75" customHeight="1" x14ac:dyDescent="0.2">
      <c r="A595" s="118"/>
      <c r="B595" s="118"/>
      <c r="D595" s="118"/>
    </row>
    <row r="596" spans="1:4" s="150" customFormat="1" ht="15.75" customHeight="1" x14ac:dyDescent="0.2">
      <c r="A596" s="118"/>
      <c r="B596" s="118"/>
      <c r="D596" s="118"/>
    </row>
    <row r="597" spans="1:4" s="150" customFormat="1" ht="15.75" customHeight="1" x14ac:dyDescent="0.2">
      <c r="A597" s="118"/>
      <c r="B597" s="118"/>
      <c r="D597" s="118"/>
    </row>
    <row r="598" spans="1:4" s="150" customFormat="1" ht="15.75" customHeight="1" x14ac:dyDescent="0.2">
      <c r="A598" s="118"/>
      <c r="B598" s="118"/>
      <c r="D598" s="118"/>
    </row>
    <row r="599" spans="1:4" s="150" customFormat="1" ht="15.75" customHeight="1" x14ac:dyDescent="0.2">
      <c r="A599" s="118"/>
      <c r="B599" s="118"/>
      <c r="D599" s="118"/>
    </row>
    <row r="600" spans="1:4" s="150" customFormat="1" ht="15.75" customHeight="1" x14ac:dyDescent="0.2">
      <c r="A600" s="118"/>
      <c r="B600" s="118"/>
      <c r="D600" s="118"/>
    </row>
    <row r="601" spans="1:4" s="150" customFormat="1" ht="15.75" customHeight="1" x14ac:dyDescent="0.2">
      <c r="A601" s="118"/>
      <c r="B601" s="118"/>
      <c r="D601" s="118"/>
    </row>
    <row r="602" spans="1:4" s="150" customFormat="1" ht="15.75" customHeight="1" x14ac:dyDescent="0.2">
      <c r="A602" s="118"/>
      <c r="B602" s="118"/>
      <c r="D602" s="118"/>
    </row>
    <row r="603" spans="1:4" s="150" customFormat="1" ht="15.75" customHeight="1" x14ac:dyDescent="0.2">
      <c r="A603" s="118"/>
      <c r="B603" s="118"/>
      <c r="D603" s="118"/>
    </row>
    <row r="604" spans="1:4" s="150" customFormat="1" ht="15.75" customHeight="1" x14ac:dyDescent="0.2">
      <c r="A604" s="118"/>
      <c r="B604" s="118"/>
      <c r="D604" s="118"/>
    </row>
    <row r="605" spans="1:4" s="150" customFormat="1" ht="15.75" customHeight="1" x14ac:dyDescent="0.2">
      <c r="A605" s="118"/>
      <c r="B605" s="118"/>
      <c r="D605" s="118"/>
    </row>
    <row r="606" spans="1:4" s="150" customFormat="1" ht="15.75" customHeight="1" x14ac:dyDescent="0.2">
      <c r="A606" s="118"/>
      <c r="B606" s="118"/>
      <c r="D606" s="118"/>
    </row>
    <row r="607" spans="1:4" s="150" customFormat="1" ht="15.75" customHeight="1" x14ac:dyDescent="0.2">
      <c r="A607" s="118"/>
      <c r="B607" s="118"/>
      <c r="D607" s="118"/>
    </row>
    <row r="608" spans="1:4" s="150" customFormat="1" ht="15.75" customHeight="1" x14ac:dyDescent="0.2">
      <c r="A608" s="118"/>
      <c r="B608" s="118"/>
      <c r="D608" s="118"/>
    </row>
    <row r="609" spans="1:4" s="150" customFormat="1" ht="15.75" customHeight="1" x14ac:dyDescent="0.2">
      <c r="A609" s="118"/>
      <c r="B609" s="118"/>
      <c r="D609" s="118"/>
    </row>
    <row r="610" spans="1:4" s="150" customFormat="1" ht="15.75" customHeight="1" x14ac:dyDescent="0.2">
      <c r="A610" s="118"/>
      <c r="B610" s="118"/>
      <c r="D610" s="118"/>
    </row>
    <row r="611" spans="1:4" s="150" customFormat="1" ht="15.75" customHeight="1" x14ac:dyDescent="0.2">
      <c r="A611" s="118"/>
      <c r="B611" s="118"/>
      <c r="D611" s="118"/>
    </row>
    <row r="612" spans="1:4" s="150" customFormat="1" ht="15.75" customHeight="1" x14ac:dyDescent="0.2">
      <c r="A612" s="118"/>
      <c r="B612" s="118"/>
      <c r="D612" s="118"/>
    </row>
    <row r="613" spans="1:4" s="150" customFormat="1" ht="15.75" customHeight="1" x14ac:dyDescent="0.2">
      <c r="A613" s="118"/>
      <c r="B613" s="118"/>
      <c r="D613" s="118"/>
    </row>
    <row r="614" spans="1:4" s="150" customFormat="1" ht="15.75" customHeight="1" x14ac:dyDescent="0.2">
      <c r="A614" s="118"/>
      <c r="B614" s="118"/>
      <c r="D614" s="118"/>
    </row>
    <row r="615" spans="1:4" s="150" customFormat="1" ht="15.75" customHeight="1" x14ac:dyDescent="0.2">
      <c r="A615" s="118"/>
      <c r="B615" s="118"/>
      <c r="D615" s="118"/>
    </row>
    <row r="616" spans="1:4" s="150" customFormat="1" ht="15.75" customHeight="1" x14ac:dyDescent="0.2">
      <c r="A616" s="118"/>
      <c r="B616" s="118"/>
      <c r="D616" s="118"/>
    </row>
    <row r="617" spans="1:4" s="150" customFormat="1" ht="15.75" customHeight="1" x14ac:dyDescent="0.2">
      <c r="A617" s="118"/>
      <c r="B617" s="118"/>
      <c r="D617" s="118"/>
    </row>
    <row r="618" spans="1:4" s="150" customFormat="1" ht="15.75" customHeight="1" x14ac:dyDescent="0.2">
      <c r="A618" s="118"/>
      <c r="B618" s="118"/>
      <c r="D618" s="118"/>
    </row>
    <row r="619" spans="1:4" s="150" customFormat="1" ht="15.75" customHeight="1" x14ac:dyDescent="0.2">
      <c r="A619" s="118"/>
      <c r="B619" s="118"/>
      <c r="D619" s="118"/>
    </row>
    <row r="620" spans="1:4" s="150" customFormat="1" ht="15.75" customHeight="1" x14ac:dyDescent="0.2">
      <c r="A620" s="118"/>
      <c r="B620" s="118"/>
      <c r="D620" s="118"/>
    </row>
    <row r="621" spans="1:4" s="150" customFormat="1" ht="15.75" customHeight="1" x14ac:dyDescent="0.2">
      <c r="A621" s="118"/>
      <c r="B621" s="118"/>
      <c r="D621" s="118"/>
    </row>
    <row r="622" spans="1:4" s="150" customFormat="1" ht="15.75" customHeight="1" x14ac:dyDescent="0.2">
      <c r="A622" s="118"/>
      <c r="B622" s="118"/>
      <c r="D622" s="118"/>
    </row>
    <row r="623" spans="1:4" s="150" customFormat="1" ht="15.75" customHeight="1" x14ac:dyDescent="0.2">
      <c r="A623" s="118"/>
      <c r="B623" s="118"/>
      <c r="D623" s="118"/>
    </row>
    <row r="624" spans="1:4" s="150" customFormat="1" ht="15.75" customHeight="1" x14ac:dyDescent="0.2">
      <c r="A624" s="118"/>
      <c r="B624" s="118"/>
      <c r="D624" s="118"/>
    </row>
    <row r="625" spans="1:4" s="150" customFormat="1" ht="15.75" customHeight="1" x14ac:dyDescent="0.2">
      <c r="A625" s="118"/>
      <c r="B625" s="118"/>
      <c r="D625" s="118"/>
    </row>
    <row r="626" spans="1:4" s="150" customFormat="1" ht="15.75" customHeight="1" x14ac:dyDescent="0.2">
      <c r="A626" s="118"/>
      <c r="B626" s="118"/>
      <c r="D626" s="118"/>
    </row>
    <row r="627" spans="1:4" s="150" customFormat="1" ht="15.75" customHeight="1" x14ac:dyDescent="0.2">
      <c r="A627" s="118"/>
      <c r="B627" s="118"/>
      <c r="D627" s="118"/>
    </row>
    <row r="628" spans="1:4" s="150" customFormat="1" ht="15.75" customHeight="1" x14ac:dyDescent="0.2">
      <c r="A628" s="118"/>
      <c r="B628" s="118"/>
      <c r="D628" s="118"/>
    </row>
    <row r="629" spans="1:4" s="150" customFormat="1" ht="15.75" customHeight="1" x14ac:dyDescent="0.2">
      <c r="A629" s="118"/>
      <c r="B629" s="118"/>
      <c r="D629" s="118"/>
    </row>
    <row r="630" spans="1:4" s="150" customFormat="1" ht="15.75" customHeight="1" x14ac:dyDescent="0.2">
      <c r="A630" s="118"/>
      <c r="B630" s="118"/>
      <c r="D630" s="118"/>
    </row>
    <row r="631" spans="1:4" s="150" customFormat="1" ht="15.75" customHeight="1" x14ac:dyDescent="0.2">
      <c r="A631" s="118"/>
      <c r="B631" s="118"/>
      <c r="D631" s="118"/>
    </row>
    <row r="632" spans="1:4" s="150" customFormat="1" ht="15.75" customHeight="1" x14ac:dyDescent="0.2">
      <c r="A632" s="118"/>
      <c r="B632" s="118"/>
      <c r="D632" s="118"/>
    </row>
    <row r="633" spans="1:4" s="150" customFormat="1" ht="15.75" customHeight="1" x14ac:dyDescent="0.2">
      <c r="A633" s="118"/>
      <c r="B633" s="118"/>
      <c r="D633" s="118"/>
    </row>
    <row r="634" spans="1:4" s="150" customFormat="1" ht="15.75" customHeight="1" x14ac:dyDescent="0.2">
      <c r="A634" s="118"/>
      <c r="B634" s="118"/>
      <c r="D634" s="118"/>
    </row>
    <row r="635" spans="1:4" s="150" customFormat="1" ht="15.75" customHeight="1" x14ac:dyDescent="0.2">
      <c r="A635" s="118"/>
      <c r="B635" s="118"/>
      <c r="D635" s="118"/>
    </row>
    <row r="636" spans="1:4" s="150" customFormat="1" ht="15.75" customHeight="1" x14ac:dyDescent="0.2">
      <c r="A636" s="118"/>
      <c r="B636" s="118"/>
      <c r="D636" s="118"/>
    </row>
    <row r="637" spans="1:4" s="150" customFormat="1" ht="15.75" customHeight="1" x14ac:dyDescent="0.2">
      <c r="A637" s="118"/>
      <c r="B637" s="118"/>
      <c r="D637" s="118"/>
    </row>
    <row r="638" spans="1:4" s="150" customFormat="1" ht="15.75" customHeight="1" x14ac:dyDescent="0.2">
      <c r="A638" s="118"/>
      <c r="B638" s="118"/>
      <c r="D638" s="118"/>
    </row>
    <row r="639" spans="1:4" s="150" customFormat="1" ht="15.75" customHeight="1" x14ac:dyDescent="0.2">
      <c r="A639" s="118"/>
      <c r="B639" s="118"/>
      <c r="D639" s="118"/>
    </row>
    <row r="640" spans="1:4" s="150" customFormat="1" ht="15.75" customHeight="1" x14ac:dyDescent="0.2">
      <c r="A640" s="118"/>
      <c r="B640" s="118"/>
      <c r="D640" s="118"/>
    </row>
    <row r="641" spans="1:4" s="150" customFormat="1" ht="15.75" customHeight="1" x14ac:dyDescent="0.2">
      <c r="A641" s="118"/>
      <c r="B641" s="118"/>
      <c r="D641" s="118"/>
    </row>
    <row r="642" spans="1:4" s="150" customFormat="1" ht="15.75" customHeight="1" x14ac:dyDescent="0.2">
      <c r="A642" s="118"/>
      <c r="B642" s="118"/>
      <c r="D642" s="118"/>
    </row>
    <row r="643" spans="1:4" s="150" customFormat="1" ht="15.75" customHeight="1" x14ac:dyDescent="0.2">
      <c r="A643" s="118"/>
      <c r="B643" s="118"/>
      <c r="D643" s="118"/>
    </row>
    <row r="644" spans="1:4" s="150" customFormat="1" ht="15.75" customHeight="1" x14ac:dyDescent="0.2">
      <c r="A644" s="118"/>
      <c r="B644" s="118"/>
      <c r="D644" s="118"/>
    </row>
    <row r="645" spans="1:4" s="150" customFormat="1" ht="15.75" customHeight="1" x14ac:dyDescent="0.2">
      <c r="A645" s="118"/>
      <c r="B645" s="118"/>
      <c r="D645" s="118"/>
    </row>
    <row r="646" spans="1:4" s="150" customFormat="1" ht="15.75" customHeight="1" x14ac:dyDescent="0.2">
      <c r="A646" s="118"/>
      <c r="B646" s="118"/>
      <c r="D646" s="118"/>
    </row>
    <row r="647" spans="1:4" s="150" customFormat="1" ht="15.75" customHeight="1" x14ac:dyDescent="0.2">
      <c r="A647" s="118"/>
      <c r="B647" s="118"/>
      <c r="D647" s="118"/>
    </row>
    <row r="648" spans="1:4" s="150" customFormat="1" ht="15.75" customHeight="1" x14ac:dyDescent="0.2">
      <c r="A648" s="118"/>
      <c r="B648" s="118"/>
      <c r="D648" s="118"/>
    </row>
    <row r="649" spans="1:4" s="150" customFormat="1" ht="15.75" customHeight="1" x14ac:dyDescent="0.2">
      <c r="A649" s="118"/>
      <c r="B649" s="118"/>
      <c r="D649" s="118"/>
    </row>
    <row r="650" spans="1:4" s="150" customFormat="1" ht="15.75" customHeight="1" x14ac:dyDescent="0.2">
      <c r="A650" s="118"/>
      <c r="B650" s="118"/>
      <c r="D650" s="118"/>
    </row>
    <row r="651" spans="1:4" s="150" customFormat="1" ht="15.75" customHeight="1" x14ac:dyDescent="0.2">
      <c r="A651" s="118"/>
      <c r="B651" s="118"/>
      <c r="D651" s="118"/>
    </row>
    <row r="652" spans="1:4" s="150" customFormat="1" ht="15.75" customHeight="1" x14ac:dyDescent="0.2">
      <c r="A652" s="118"/>
      <c r="B652" s="118"/>
      <c r="D652" s="118"/>
    </row>
    <row r="653" spans="1:4" s="150" customFormat="1" ht="15.75" customHeight="1" x14ac:dyDescent="0.2">
      <c r="A653" s="118"/>
      <c r="B653" s="118"/>
      <c r="D653" s="118"/>
    </row>
    <row r="654" spans="1:4" s="150" customFormat="1" ht="15.75" customHeight="1" x14ac:dyDescent="0.2">
      <c r="A654" s="118"/>
      <c r="B654" s="118"/>
      <c r="D654" s="118"/>
    </row>
    <row r="655" spans="1:4" s="150" customFormat="1" ht="15.75" customHeight="1" x14ac:dyDescent="0.2">
      <c r="A655" s="118"/>
      <c r="B655" s="118"/>
      <c r="D655" s="118"/>
    </row>
    <row r="656" spans="1:4" s="150" customFormat="1" ht="15.75" customHeight="1" x14ac:dyDescent="0.2">
      <c r="A656" s="118"/>
      <c r="B656" s="118"/>
      <c r="D656" s="118"/>
    </row>
    <row r="657" spans="1:4" s="150" customFormat="1" ht="15.75" customHeight="1" x14ac:dyDescent="0.2">
      <c r="A657" s="118"/>
      <c r="B657" s="118"/>
      <c r="D657" s="118"/>
    </row>
    <row r="658" spans="1:4" s="150" customFormat="1" ht="15.75" customHeight="1" x14ac:dyDescent="0.2">
      <c r="A658" s="118"/>
      <c r="B658" s="118"/>
      <c r="D658" s="118"/>
    </row>
    <row r="659" spans="1:4" s="150" customFormat="1" ht="15.75" customHeight="1" x14ac:dyDescent="0.2">
      <c r="A659" s="118"/>
      <c r="B659" s="118"/>
      <c r="D659" s="118"/>
    </row>
    <row r="660" spans="1:4" s="150" customFormat="1" ht="15.75" customHeight="1" x14ac:dyDescent="0.2">
      <c r="A660" s="118"/>
      <c r="B660" s="118"/>
      <c r="D660" s="118"/>
    </row>
    <row r="661" spans="1:4" s="150" customFormat="1" ht="15.75" customHeight="1" x14ac:dyDescent="0.2">
      <c r="A661" s="118"/>
      <c r="B661" s="118"/>
      <c r="D661" s="118"/>
    </row>
    <row r="662" spans="1:4" s="150" customFormat="1" ht="15.75" customHeight="1" x14ac:dyDescent="0.2">
      <c r="A662" s="118"/>
      <c r="B662" s="118"/>
      <c r="D662" s="118"/>
    </row>
    <row r="663" spans="1:4" s="150" customFormat="1" ht="15.75" customHeight="1" x14ac:dyDescent="0.2">
      <c r="A663" s="118"/>
      <c r="B663" s="118"/>
      <c r="D663" s="118"/>
    </row>
    <row r="664" spans="1:4" s="150" customFormat="1" ht="15.75" customHeight="1" x14ac:dyDescent="0.2">
      <c r="A664" s="118"/>
      <c r="B664" s="118"/>
      <c r="D664" s="118"/>
    </row>
    <row r="665" spans="1:4" s="150" customFormat="1" ht="15.75" customHeight="1" x14ac:dyDescent="0.2">
      <c r="A665" s="118"/>
      <c r="B665" s="118"/>
      <c r="D665" s="118"/>
    </row>
    <row r="666" spans="1:4" s="150" customFormat="1" ht="15.75" customHeight="1" x14ac:dyDescent="0.2">
      <c r="A666" s="118"/>
      <c r="B666" s="118"/>
      <c r="D666" s="118"/>
    </row>
    <row r="667" spans="1:4" s="150" customFormat="1" ht="15.75" customHeight="1" x14ac:dyDescent="0.2">
      <c r="A667" s="118"/>
      <c r="B667" s="118"/>
      <c r="D667" s="118"/>
    </row>
    <row r="668" spans="1:4" s="150" customFormat="1" ht="15.75" customHeight="1" x14ac:dyDescent="0.2">
      <c r="A668" s="118"/>
      <c r="B668" s="118"/>
      <c r="D668" s="118"/>
    </row>
    <row r="669" spans="1:4" s="150" customFormat="1" ht="15.75" customHeight="1" x14ac:dyDescent="0.2">
      <c r="A669" s="118"/>
      <c r="B669" s="118"/>
      <c r="D669" s="118"/>
    </row>
    <row r="670" spans="1:4" s="150" customFormat="1" ht="15.75" customHeight="1" x14ac:dyDescent="0.2">
      <c r="A670" s="118"/>
      <c r="B670" s="118"/>
      <c r="D670" s="118"/>
    </row>
    <row r="671" spans="1:4" s="150" customFormat="1" ht="15.75" customHeight="1" x14ac:dyDescent="0.2">
      <c r="A671" s="118"/>
      <c r="B671" s="118"/>
      <c r="D671" s="118"/>
    </row>
    <row r="672" spans="1:4" s="150" customFormat="1" ht="15.75" customHeight="1" x14ac:dyDescent="0.2">
      <c r="A672" s="118"/>
      <c r="B672" s="118"/>
      <c r="D672" s="118"/>
    </row>
    <row r="673" spans="1:4" s="150" customFormat="1" ht="15.75" customHeight="1" x14ac:dyDescent="0.2">
      <c r="A673" s="118"/>
      <c r="B673" s="118"/>
      <c r="D673" s="118"/>
    </row>
    <row r="674" spans="1:4" s="150" customFormat="1" ht="15.75" customHeight="1" x14ac:dyDescent="0.2">
      <c r="A674" s="118"/>
      <c r="B674" s="118"/>
      <c r="D674" s="118"/>
    </row>
    <row r="675" spans="1:4" s="150" customFormat="1" ht="15.75" customHeight="1" x14ac:dyDescent="0.2">
      <c r="A675" s="118"/>
      <c r="B675" s="118"/>
      <c r="D675" s="118"/>
    </row>
    <row r="676" spans="1:4" s="150" customFormat="1" ht="15.75" customHeight="1" x14ac:dyDescent="0.2">
      <c r="A676" s="118"/>
      <c r="B676" s="118"/>
      <c r="D676" s="118"/>
    </row>
    <row r="677" spans="1:4" s="150" customFormat="1" ht="15.75" customHeight="1" x14ac:dyDescent="0.2">
      <c r="A677" s="118"/>
      <c r="B677" s="118"/>
      <c r="D677" s="118"/>
    </row>
    <row r="678" spans="1:4" s="150" customFormat="1" ht="15.75" customHeight="1" x14ac:dyDescent="0.2">
      <c r="A678" s="118"/>
      <c r="B678" s="118"/>
      <c r="D678" s="118"/>
    </row>
    <row r="679" spans="1:4" s="150" customFormat="1" ht="15.75" customHeight="1" x14ac:dyDescent="0.2">
      <c r="A679" s="118"/>
      <c r="B679" s="118"/>
      <c r="D679" s="118"/>
    </row>
    <row r="680" spans="1:4" s="150" customFormat="1" ht="15.75" customHeight="1" x14ac:dyDescent="0.2">
      <c r="A680" s="118"/>
      <c r="B680" s="118"/>
      <c r="D680" s="118"/>
    </row>
    <row r="681" spans="1:4" s="150" customFormat="1" ht="15.75" customHeight="1" x14ac:dyDescent="0.2">
      <c r="A681" s="118"/>
      <c r="B681" s="118"/>
      <c r="D681" s="118"/>
    </row>
    <row r="682" spans="1:4" s="150" customFormat="1" ht="15.75" customHeight="1" x14ac:dyDescent="0.2">
      <c r="A682" s="118"/>
      <c r="B682" s="118"/>
      <c r="D682" s="118"/>
    </row>
    <row r="683" spans="1:4" s="150" customFormat="1" ht="15.75" customHeight="1" x14ac:dyDescent="0.2">
      <c r="A683" s="118"/>
      <c r="B683" s="118"/>
      <c r="D683" s="118"/>
    </row>
    <row r="684" spans="1:4" s="150" customFormat="1" ht="15.75" customHeight="1" x14ac:dyDescent="0.2">
      <c r="A684" s="118"/>
      <c r="B684" s="118"/>
      <c r="D684" s="118"/>
    </row>
    <row r="685" spans="1:4" s="150" customFormat="1" ht="15.75" customHeight="1" x14ac:dyDescent="0.2">
      <c r="A685" s="118"/>
      <c r="B685" s="118"/>
      <c r="D685" s="118"/>
    </row>
    <row r="686" spans="1:4" s="150" customFormat="1" ht="15.75" customHeight="1" x14ac:dyDescent="0.2">
      <c r="A686" s="118"/>
      <c r="B686" s="118"/>
      <c r="D686" s="118"/>
    </row>
    <row r="687" spans="1:4" s="150" customFormat="1" ht="15.75" customHeight="1" x14ac:dyDescent="0.2">
      <c r="A687" s="118"/>
      <c r="B687" s="118"/>
      <c r="D687" s="118"/>
    </row>
    <row r="688" spans="1:4" s="150" customFormat="1" ht="15.75" customHeight="1" x14ac:dyDescent="0.2">
      <c r="A688" s="118"/>
      <c r="B688" s="118"/>
      <c r="D688" s="118"/>
    </row>
    <row r="689" spans="1:4" s="150" customFormat="1" ht="15.75" customHeight="1" x14ac:dyDescent="0.2">
      <c r="A689" s="118"/>
      <c r="B689" s="118"/>
      <c r="D689" s="118"/>
    </row>
    <row r="690" spans="1:4" s="150" customFormat="1" ht="15.75" customHeight="1" x14ac:dyDescent="0.2">
      <c r="A690" s="118"/>
      <c r="B690" s="118"/>
      <c r="D690" s="118"/>
    </row>
    <row r="691" spans="1:4" s="150" customFormat="1" ht="15.75" customHeight="1" x14ac:dyDescent="0.2">
      <c r="A691" s="118"/>
      <c r="B691" s="118"/>
      <c r="D691" s="118"/>
    </row>
    <row r="692" spans="1:4" s="150" customFormat="1" ht="15.75" customHeight="1" x14ac:dyDescent="0.2">
      <c r="A692" s="118"/>
      <c r="B692" s="118"/>
      <c r="D692" s="118"/>
    </row>
    <row r="693" spans="1:4" s="150" customFormat="1" ht="15.75" customHeight="1" x14ac:dyDescent="0.2">
      <c r="A693" s="118"/>
      <c r="B693" s="118"/>
      <c r="D693" s="118"/>
    </row>
    <row r="694" spans="1:4" s="150" customFormat="1" ht="15.75" customHeight="1" x14ac:dyDescent="0.2">
      <c r="A694" s="118"/>
      <c r="B694" s="118"/>
      <c r="D694" s="118"/>
    </row>
    <row r="695" spans="1:4" s="150" customFormat="1" ht="15.75" customHeight="1" x14ac:dyDescent="0.2">
      <c r="A695" s="118"/>
      <c r="B695" s="118"/>
      <c r="D695" s="118"/>
    </row>
    <row r="696" spans="1:4" s="150" customFormat="1" ht="15.75" customHeight="1" x14ac:dyDescent="0.2">
      <c r="A696" s="118"/>
      <c r="B696" s="118"/>
      <c r="D696" s="118"/>
    </row>
    <row r="697" spans="1:4" s="150" customFormat="1" ht="15.75" customHeight="1" x14ac:dyDescent="0.2">
      <c r="A697" s="118"/>
      <c r="B697" s="118"/>
      <c r="D697" s="118"/>
    </row>
    <row r="698" spans="1:4" s="150" customFormat="1" ht="15.75" customHeight="1" x14ac:dyDescent="0.2">
      <c r="A698" s="118"/>
      <c r="B698" s="118"/>
      <c r="D698" s="118"/>
    </row>
    <row r="699" spans="1:4" s="150" customFormat="1" ht="15.75" customHeight="1" x14ac:dyDescent="0.2">
      <c r="A699" s="118"/>
      <c r="B699" s="118"/>
      <c r="D699" s="118"/>
    </row>
    <row r="700" spans="1:4" s="150" customFormat="1" ht="15.75" customHeight="1" x14ac:dyDescent="0.2">
      <c r="A700" s="118"/>
      <c r="B700" s="118"/>
      <c r="D700" s="118"/>
    </row>
    <row r="701" spans="1:4" s="150" customFormat="1" ht="15.75" customHeight="1" x14ac:dyDescent="0.2">
      <c r="A701" s="118"/>
      <c r="B701" s="118"/>
      <c r="D701" s="118"/>
    </row>
    <row r="702" spans="1:4" s="150" customFormat="1" ht="15.75" customHeight="1" x14ac:dyDescent="0.2">
      <c r="A702" s="118"/>
      <c r="B702" s="118"/>
      <c r="D702" s="118"/>
    </row>
    <row r="703" spans="1:4" s="150" customFormat="1" ht="15.75" customHeight="1" x14ac:dyDescent="0.2">
      <c r="A703" s="118"/>
      <c r="B703" s="118"/>
      <c r="D703" s="118"/>
    </row>
    <row r="704" spans="1:4" s="150" customFormat="1" ht="15.75" customHeight="1" x14ac:dyDescent="0.2">
      <c r="A704" s="118"/>
      <c r="B704" s="118"/>
      <c r="D704" s="118"/>
    </row>
    <row r="705" spans="1:4" s="150" customFormat="1" ht="15.75" customHeight="1" x14ac:dyDescent="0.2">
      <c r="A705" s="118"/>
      <c r="B705" s="118"/>
      <c r="D705" s="118"/>
    </row>
    <row r="706" spans="1:4" s="150" customFormat="1" ht="15.75" customHeight="1" x14ac:dyDescent="0.2">
      <c r="A706" s="118"/>
      <c r="B706" s="118"/>
      <c r="D706" s="118"/>
    </row>
    <row r="707" spans="1:4" s="150" customFormat="1" ht="15.75" customHeight="1" x14ac:dyDescent="0.2">
      <c r="A707" s="118"/>
      <c r="B707" s="118"/>
      <c r="D707" s="118"/>
    </row>
    <row r="708" spans="1:4" s="150" customFormat="1" ht="15.75" customHeight="1" x14ac:dyDescent="0.2">
      <c r="A708" s="118"/>
      <c r="B708" s="118"/>
      <c r="D708" s="118"/>
    </row>
    <row r="709" spans="1:4" s="150" customFormat="1" ht="15.75" customHeight="1" x14ac:dyDescent="0.2">
      <c r="A709" s="118"/>
      <c r="B709" s="118"/>
      <c r="D709" s="118"/>
    </row>
    <row r="710" spans="1:4" s="150" customFormat="1" ht="15.75" customHeight="1" x14ac:dyDescent="0.2">
      <c r="A710" s="118"/>
      <c r="B710" s="118"/>
      <c r="D710" s="118"/>
    </row>
    <row r="711" spans="1:4" s="150" customFormat="1" ht="15.75" customHeight="1" x14ac:dyDescent="0.2">
      <c r="A711" s="118"/>
      <c r="B711" s="118"/>
      <c r="D711" s="118"/>
    </row>
    <row r="712" spans="1:4" s="150" customFormat="1" ht="15.75" customHeight="1" x14ac:dyDescent="0.2">
      <c r="A712" s="118"/>
      <c r="B712" s="118"/>
      <c r="D712" s="118"/>
    </row>
    <row r="713" spans="1:4" s="150" customFormat="1" ht="15.75" customHeight="1" x14ac:dyDescent="0.2">
      <c r="A713" s="118"/>
      <c r="B713" s="118"/>
      <c r="D713" s="118"/>
    </row>
    <row r="714" spans="1:4" s="150" customFormat="1" ht="15.75" customHeight="1" x14ac:dyDescent="0.2">
      <c r="A714" s="118"/>
      <c r="B714" s="118"/>
      <c r="D714" s="118"/>
    </row>
    <row r="715" spans="1:4" s="150" customFormat="1" ht="15.75" customHeight="1" x14ac:dyDescent="0.2">
      <c r="A715" s="118"/>
      <c r="B715" s="118"/>
      <c r="D715" s="118"/>
    </row>
    <row r="716" spans="1:4" s="150" customFormat="1" ht="15.75" customHeight="1" x14ac:dyDescent="0.2">
      <c r="A716" s="118"/>
      <c r="B716" s="118"/>
      <c r="D716" s="118"/>
    </row>
    <row r="717" spans="1:4" s="150" customFormat="1" ht="15.75" customHeight="1" x14ac:dyDescent="0.2">
      <c r="A717" s="118"/>
      <c r="B717" s="118"/>
      <c r="D717" s="118"/>
    </row>
    <row r="718" spans="1:4" s="150" customFormat="1" ht="15.75" customHeight="1" x14ac:dyDescent="0.2">
      <c r="A718" s="118"/>
      <c r="B718" s="118"/>
      <c r="D718" s="118"/>
    </row>
    <row r="719" spans="1:4" s="150" customFormat="1" ht="15.75" customHeight="1" x14ac:dyDescent="0.2">
      <c r="A719" s="118"/>
      <c r="B719" s="118"/>
      <c r="D719" s="118"/>
    </row>
    <row r="720" spans="1:4" s="150" customFormat="1" ht="15.75" customHeight="1" x14ac:dyDescent="0.2">
      <c r="A720" s="118"/>
      <c r="B720" s="118"/>
      <c r="D720" s="118"/>
    </row>
    <row r="721" spans="1:4" s="150" customFormat="1" ht="15.75" customHeight="1" x14ac:dyDescent="0.2">
      <c r="A721" s="118"/>
      <c r="B721" s="118"/>
      <c r="D721" s="118"/>
    </row>
    <row r="722" spans="1:4" s="150" customFormat="1" ht="15.75" customHeight="1" x14ac:dyDescent="0.2">
      <c r="A722" s="118"/>
      <c r="B722" s="118"/>
      <c r="D722" s="118"/>
    </row>
    <row r="723" spans="1:4" s="150" customFormat="1" ht="15.75" customHeight="1" x14ac:dyDescent="0.2">
      <c r="A723" s="118"/>
      <c r="B723" s="118"/>
      <c r="D723" s="118"/>
    </row>
    <row r="724" spans="1:4" s="150" customFormat="1" ht="15.75" customHeight="1" x14ac:dyDescent="0.2">
      <c r="A724" s="118"/>
      <c r="B724" s="118"/>
      <c r="D724" s="118"/>
    </row>
    <row r="725" spans="1:4" s="150" customFormat="1" ht="15.75" customHeight="1" x14ac:dyDescent="0.2">
      <c r="A725" s="118"/>
      <c r="B725" s="118"/>
      <c r="D725" s="118"/>
    </row>
    <row r="726" spans="1:4" s="150" customFormat="1" ht="15.75" customHeight="1" x14ac:dyDescent="0.2">
      <c r="A726" s="118"/>
      <c r="B726" s="118"/>
      <c r="D726" s="118"/>
    </row>
    <row r="727" spans="1:4" s="150" customFormat="1" ht="15.75" customHeight="1" x14ac:dyDescent="0.2">
      <c r="A727" s="118"/>
      <c r="B727" s="118"/>
      <c r="D727" s="118"/>
    </row>
    <row r="728" spans="1:4" s="150" customFormat="1" ht="15.75" customHeight="1" x14ac:dyDescent="0.2">
      <c r="A728" s="118"/>
      <c r="B728" s="118"/>
      <c r="D728" s="118"/>
    </row>
    <row r="729" spans="1:4" s="150" customFormat="1" ht="15.75" customHeight="1" x14ac:dyDescent="0.2">
      <c r="A729" s="118"/>
      <c r="B729" s="118"/>
      <c r="D729" s="118"/>
    </row>
    <row r="730" spans="1:4" s="150" customFormat="1" ht="15.75" customHeight="1" x14ac:dyDescent="0.2">
      <c r="A730" s="118"/>
      <c r="B730" s="118"/>
      <c r="D730" s="118"/>
    </row>
    <row r="731" spans="1:4" s="150" customFormat="1" ht="15.75" customHeight="1" x14ac:dyDescent="0.2">
      <c r="A731" s="118"/>
      <c r="B731" s="118"/>
      <c r="D731" s="118"/>
    </row>
    <row r="732" spans="1:4" s="150" customFormat="1" ht="15.75" customHeight="1" x14ac:dyDescent="0.2">
      <c r="A732" s="118"/>
      <c r="B732" s="118"/>
      <c r="D732" s="118"/>
    </row>
    <row r="733" spans="1:4" s="150" customFormat="1" ht="15.75" customHeight="1" x14ac:dyDescent="0.2">
      <c r="A733" s="118"/>
      <c r="B733" s="118"/>
      <c r="D733" s="118"/>
    </row>
    <row r="734" spans="1:4" s="150" customFormat="1" ht="15.75" customHeight="1" x14ac:dyDescent="0.2">
      <c r="A734" s="118"/>
      <c r="B734" s="118"/>
      <c r="D734" s="118"/>
    </row>
    <row r="735" spans="1:4" s="150" customFormat="1" ht="15.75" customHeight="1" x14ac:dyDescent="0.2">
      <c r="A735" s="118"/>
      <c r="B735" s="118"/>
      <c r="D735" s="118"/>
    </row>
    <row r="736" spans="1:4" s="150" customFormat="1" ht="15.75" customHeight="1" x14ac:dyDescent="0.2">
      <c r="A736" s="118"/>
      <c r="B736" s="118"/>
      <c r="D736" s="118"/>
    </row>
    <row r="737" spans="1:4" s="150" customFormat="1" ht="15.75" customHeight="1" x14ac:dyDescent="0.2">
      <c r="A737" s="118"/>
      <c r="B737" s="118"/>
      <c r="D737" s="118"/>
    </row>
    <row r="738" spans="1:4" s="150" customFormat="1" ht="15.75" customHeight="1" x14ac:dyDescent="0.2">
      <c r="A738" s="118"/>
      <c r="B738" s="118"/>
      <c r="D738" s="118"/>
    </row>
    <row r="739" spans="1:4" s="150" customFormat="1" ht="15.75" customHeight="1" x14ac:dyDescent="0.2">
      <c r="A739" s="118"/>
      <c r="B739" s="118"/>
      <c r="D739" s="118"/>
    </row>
    <row r="740" spans="1:4" s="150" customFormat="1" ht="15.75" customHeight="1" x14ac:dyDescent="0.2">
      <c r="A740" s="118"/>
      <c r="B740" s="118"/>
      <c r="D740" s="118"/>
    </row>
    <row r="741" spans="1:4" s="150" customFormat="1" ht="15.75" customHeight="1" x14ac:dyDescent="0.2">
      <c r="A741" s="118"/>
      <c r="B741" s="118"/>
      <c r="D741" s="118"/>
    </row>
    <row r="742" spans="1:4" s="150" customFormat="1" ht="15.75" customHeight="1" x14ac:dyDescent="0.2">
      <c r="A742" s="118"/>
      <c r="B742" s="118"/>
      <c r="D742" s="118"/>
    </row>
    <row r="743" spans="1:4" s="150" customFormat="1" ht="15.75" customHeight="1" x14ac:dyDescent="0.2">
      <c r="A743" s="118"/>
      <c r="B743" s="118"/>
      <c r="D743" s="118"/>
    </row>
    <row r="744" spans="1:4" s="150" customFormat="1" ht="15.75" customHeight="1" x14ac:dyDescent="0.2">
      <c r="A744" s="118"/>
      <c r="B744" s="118"/>
      <c r="D744" s="118"/>
    </row>
    <row r="745" spans="1:4" s="150" customFormat="1" ht="15.75" customHeight="1" x14ac:dyDescent="0.2">
      <c r="A745" s="118"/>
      <c r="B745" s="118"/>
      <c r="D745" s="118"/>
    </row>
    <row r="746" spans="1:4" s="150" customFormat="1" ht="15.75" customHeight="1" x14ac:dyDescent="0.2">
      <c r="A746" s="118"/>
      <c r="B746" s="118"/>
      <c r="D746" s="118"/>
    </row>
    <row r="747" spans="1:4" s="150" customFormat="1" ht="15.75" customHeight="1" x14ac:dyDescent="0.2">
      <c r="A747" s="118"/>
      <c r="B747" s="118"/>
      <c r="D747" s="118"/>
    </row>
    <row r="748" spans="1:4" s="150" customFormat="1" ht="15.75" customHeight="1" x14ac:dyDescent="0.2">
      <c r="A748" s="118"/>
      <c r="B748" s="118"/>
      <c r="D748" s="118"/>
    </row>
    <row r="749" spans="1:4" s="150" customFormat="1" ht="15.75" customHeight="1" x14ac:dyDescent="0.2">
      <c r="A749" s="118"/>
      <c r="B749" s="118"/>
      <c r="D749" s="118"/>
    </row>
    <row r="750" spans="1:4" s="150" customFormat="1" ht="15.75" customHeight="1" x14ac:dyDescent="0.2">
      <c r="A750" s="118"/>
      <c r="B750" s="118"/>
      <c r="D750" s="118"/>
    </row>
    <row r="751" spans="1:4" s="150" customFormat="1" ht="15.75" customHeight="1" x14ac:dyDescent="0.2">
      <c r="A751" s="118"/>
      <c r="B751" s="118"/>
      <c r="D751" s="118"/>
    </row>
    <row r="752" spans="1:4" s="150" customFormat="1" ht="15.75" customHeight="1" x14ac:dyDescent="0.2">
      <c r="A752" s="118"/>
      <c r="B752" s="118"/>
      <c r="D752" s="118"/>
    </row>
    <row r="753" spans="1:4" s="150" customFormat="1" ht="15.75" customHeight="1" x14ac:dyDescent="0.2">
      <c r="A753" s="118"/>
      <c r="B753" s="118"/>
      <c r="D753" s="118"/>
    </row>
    <row r="754" spans="1:4" s="150" customFormat="1" ht="15.75" customHeight="1" x14ac:dyDescent="0.2">
      <c r="A754" s="118"/>
      <c r="B754" s="118"/>
      <c r="D754" s="118"/>
    </row>
    <row r="755" spans="1:4" s="150" customFormat="1" ht="15.75" customHeight="1" x14ac:dyDescent="0.2">
      <c r="A755" s="118"/>
      <c r="B755" s="118"/>
      <c r="D755" s="118"/>
    </row>
    <row r="756" spans="1:4" s="150" customFormat="1" ht="15.75" customHeight="1" x14ac:dyDescent="0.2">
      <c r="A756" s="118"/>
      <c r="B756" s="118"/>
      <c r="D756" s="118"/>
    </row>
    <row r="757" spans="1:4" s="150" customFormat="1" ht="15.75" customHeight="1" x14ac:dyDescent="0.2">
      <c r="A757" s="118"/>
      <c r="B757" s="118"/>
      <c r="D757" s="118"/>
    </row>
    <row r="758" spans="1:4" s="150" customFormat="1" ht="15.75" customHeight="1" x14ac:dyDescent="0.2">
      <c r="A758" s="118"/>
      <c r="B758" s="118"/>
      <c r="D758" s="118"/>
    </row>
    <row r="759" spans="1:4" s="150" customFormat="1" ht="15.75" customHeight="1" x14ac:dyDescent="0.2">
      <c r="A759" s="118"/>
      <c r="B759" s="118"/>
      <c r="D759" s="118"/>
    </row>
    <row r="760" spans="1:4" s="150" customFormat="1" ht="15.75" customHeight="1" x14ac:dyDescent="0.2">
      <c r="A760" s="118"/>
      <c r="B760" s="118"/>
      <c r="D760" s="118"/>
    </row>
    <row r="761" spans="1:4" s="150" customFormat="1" ht="15.75" customHeight="1" x14ac:dyDescent="0.2">
      <c r="A761" s="118"/>
      <c r="B761" s="118"/>
      <c r="D761" s="118"/>
    </row>
    <row r="762" spans="1:4" s="150" customFormat="1" ht="15.75" customHeight="1" x14ac:dyDescent="0.2">
      <c r="A762" s="118"/>
      <c r="B762" s="118"/>
      <c r="D762" s="118"/>
    </row>
    <row r="763" spans="1:4" s="150" customFormat="1" ht="15.75" customHeight="1" x14ac:dyDescent="0.2">
      <c r="A763" s="118"/>
      <c r="B763" s="118"/>
      <c r="D763" s="118"/>
    </row>
    <row r="764" spans="1:4" s="150" customFormat="1" ht="15.75" customHeight="1" x14ac:dyDescent="0.2">
      <c r="A764" s="118"/>
      <c r="B764" s="118"/>
      <c r="D764" s="118"/>
    </row>
    <row r="765" spans="1:4" s="150" customFormat="1" ht="15.75" customHeight="1" x14ac:dyDescent="0.2">
      <c r="A765" s="118"/>
      <c r="B765" s="118"/>
      <c r="D765" s="118"/>
    </row>
    <row r="766" spans="1:4" s="150" customFormat="1" ht="15.75" customHeight="1" x14ac:dyDescent="0.2">
      <c r="A766" s="118"/>
      <c r="B766" s="118"/>
      <c r="D766" s="118"/>
    </row>
    <row r="767" spans="1:4" s="150" customFormat="1" ht="15.75" customHeight="1" x14ac:dyDescent="0.2">
      <c r="A767" s="118"/>
      <c r="B767" s="118"/>
      <c r="D767" s="118"/>
    </row>
    <row r="768" spans="1:4" s="150" customFormat="1" ht="15.75" customHeight="1" x14ac:dyDescent="0.2">
      <c r="A768" s="118"/>
      <c r="B768" s="118"/>
      <c r="D768" s="118"/>
    </row>
    <row r="769" spans="1:4" s="150" customFormat="1" ht="15.75" customHeight="1" x14ac:dyDescent="0.2">
      <c r="A769" s="118"/>
      <c r="B769" s="118"/>
      <c r="D769" s="118"/>
    </row>
    <row r="770" spans="1:4" s="150" customFormat="1" ht="15.75" customHeight="1" x14ac:dyDescent="0.2">
      <c r="A770" s="118"/>
      <c r="B770" s="118"/>
      <c r="D770" s="118"/>
    </row>
    <row r="771" spans="1:4" s="150" customFormat="1" ht="15.75" customHeight="1" x14ac:dyDescent="0.2">
      <c r="A771" s="118"/>
      <c r="B771" s="118"/>
      <c r="D771" s="118"/>
    </row>
    <row r="772" spans="1:4" s="150" customFormat="1" ht="15.75" customHeight="1" x14ac:dyDescent="0.2">
      <c r="A772" s="118"/>
      <c r="B772" s="118"/>
      <c r="D772" s="118"/>
    </row>
    <row r="773" spans="1:4" s="150" customFormat="1" ht="15.75" customHeight="1" x14ac:dyDescent="0.2">
      <c r="A773" s="118"/>
      <c r="B773" s="118"/>
      <c r="D773" s="118"/>
    </row>
    <row r="774" spans="1:4" s="150" customFormat="1" ht="15.75" customHeight="1" x14ac:dyDescent="0.2">
      <c r="A774" s="118"/>
      <c r="B774" s="118"/>
      <c r="D774" s="118"/>
    </row>
    <row r="775" spans="1:4" s="150" customFormat="1" ht="15.75" customHeight="1" x14ac:dyDescent="0.2">
      <c r="A775" s="118"/>
      <c r="B775" s="118"/>
      <c r="D775" s="118"/>
    </row>
    <row r="776" spans="1:4" s="150" customFormat="1" ht="15.75" customHeight="1" x14ac:dyDescent="0.2">
      <c r="A776" s="118"/>
      <c r="B776" s="118"/>
      <c r="D776" s="118"/>
    </row>
    <row r="777" spans="1:4" s="150" customFormat="1" ht="15.75" customHeight="1" x14ac:dyDescent="0.2">
      <c r="A777" s="118"/>
      <c r="B777" s="118"/>
      <c r="D777" s="118"/>
    </row>
    <row r="778" spans="1:4" s="150" customFormat="1" ht="15.75" customHeight="1" x14ac:dyDescent="0.2">
      <c r="A778" s="118"/>
      <c r="B778" s="118"/>
      <c r="D778" s="118"/>
    </row>
    <row r="779" spans="1:4" s="150" customFormat="1" ht="15.75" customHeight="1" x14ac:dyDescent="0.2">
      <c r="A779" s="118"/>
      <c r="B779" s="118"/>
      <c r="D779" s="118"/>
    </row>
    <row r="780" spans="1:4" s="150" customFormat="1" ht="15.75" customHeight="1" x14ac:dyDescent="0.2">
      <c r="A780" s="118"/>
      <c r="B780" s="118"/>
      <c r="D780" s="118"/>
    </row>
    <row r="781" spans="1:4" s="150" customFormat="1" ht="15.75" customHeight="1" x14ac:dyDescent="0.2">
      <c r="A781" s="118"/>
      <c r="B781" s="118"/>
      <c r="D781" s="118"/>
    </row>
    <row r="782" spans="1:4" s="150" customFormat="1" ht="15.75" customHeight="1" x14ac:dyDescent="0.2">
      <c r="A782" s="118"/>
      <c r="B782" s="118"/>
      <c r="D782" s="118"/>
    </row>
    <row r="783" spans="1:4" s="150" customFormat="1" ht="15.75" customHeight="1" x14ac:dyDescent="0.2">
      <c r="A783" s="118"/>
      <c r="B783" s="118"/>
      <c r="D783" s="118"/>
    </row>
    <row r="784" spans="1:4" s="150" customFormat="1" ht="15.75" customHeight="1" x14ac:dyDescent="0.2">
      <c r="A784" s="118"/>
      <c r="B784" s="118"/>
      <c r="D784" s="118"/>
    </row>
    <row r="785" spans="1:4" s="150" customFormat="1" ht="15.75" customHeight="1" x14ac:dyDescent="0.2">
      <c r="A785" s="118"/>
      <c r="B785" s="118"/>
      <c r="D785" s="118"/>
    </row>
    <row r="786" spans="1:4" s="150" customFormat="1" ht="15.75" customHeight="1" x14ac:dyDescent="0.2">
      <c r="A786" s="118"/>
      <c r="B786" s="118"/>
      <c r="D786" s="118"/>
    </row>
    <row r="787" spans="1:4" s="150" customFormat="1" ht="15.75" customHeight="1" x14ac:dyDescent="0.2">
      <c r="A787" s="118"/>
      <c r="B787" s="118"/>
      <c r="D787" s="118"/>
    </row>
    <row r="788" spans="1:4" s="150" customFormat="1" ht="15.75" customHeight="1" x14ac:dyDescent="0.2">
      <c r="A788" s="118"/>
      <c r="B788" s="118"/>
      <c r="D788" s="118"/>
    </row>
    <row r="789" spans="1:4" s="150" customFormat="1" ht="15.75" customHeight="1" x14ac:dyDescent="0.2">
      <c r="A789" s="118"/>
      <c r="B789" s="118"/>
      <c r="D789" s="118"/>
    </row>
    <row r="790" spans="1:4" s="150" customFormat="1" ht="15.75" customHeight="1" x14ac:dyDescent="0.2">
      <c r="A790" s="118"/>
      <c r="B790" s="118"/>
      <c r="D790" s="118"/>
    </row>
    <row r="791" spans="1:4" s="150" customFormat="1" ht="15.75" customHeight="1" x14ac:dyDescent="0.2">
      <c r="A791" s="118"/>
      <c r="B791" s="118"/>
      <c r="D791" s="118"/>
    </row>
    <row r="792" spans="1:4" s="150" customFormat="1" ht="15.75" customHeight="1" x14ac:dyDescent="0.2">
      <c r="A792" s="118"/>
      <c r="B792" s="118"/>
      <c r="D792" s="118"/>
    </row>
    <row r="793" spans="1:4" s="150" customFormat="1" ht="15.75" customHeight="1" x14ac:dyDescent="0.2">
      <c r="A793" s="118"/>
      <c r="B793" s="118"/>
      <c r="D793" s="118"/>
    </row>
    <row r="794" spans="1:4" s="150" customFormat="1" ht="15.75" customHeight="1" x14ac:dyDescent="0.2">
      <c r="A794" s="118"/>
      <c r="B794" s="118"/>
      <c r="D794" s="118"/>
    </row>
    <row r="795" spans="1:4" s="150" customFormat="1" ht="15.75" customHeight="1" x14ac:dyDescent="0.2">
      <c r="A795" s="118"/>
      <c r="B795" s="118"/>
      <c r="D795" s="118"/>
    </row>
    <row r="796" spans="1:4" s="150" customFormat="1" ht="15.75" customHeight="1" x14ac:dyDescent="0.2">
      <c r="A796" s="118"/>
      <c r="B796" s="118"/>
      <c r="D796" s="118"/>
    </row>
    <row r="797" spans="1:4" s="150" customFormat="1" ht="15.75" customHeight="1" x14ac:dyDescent="0.2">
      <c r="A797" s="118"/>
      <c r="B797" s="118"/>
      <c r="D797" s="118"/>
    </row>
    <row r="798" spans="1:4" s="150" customFormat="1" ht="15.75" customHeight="1" x14ac:dyDescent="0.2">
      <c r="A798" s="118"/>
      <c r="B798" s="118"/>
      <c r="D798" s="118"/>
    </row>
    <row r="799" spans="1:4" s="150" customFormat="1" ht="15.75" customHeight="1" x14ac:dyDescent="0.2">
      <c r="A799" s="118"/>
      <c r="B799" s="118"/>
      <c r="D799" s="118"/>
    </row>
    <row r="800" spans="1:4" s="150" customFormat="1" ht="15.75" customHeight="1" x14ac:dyDescent="0.2">
      <c r="A800" s="118"/>
      <c r="B800" s="118"/>
      <c r="D800" s="118"/>
    </row>
    <row r="801" spans="1:4" s="150" customFormat="1" ht="15.75" customHeight="1" x14ac:dyDescent="0.2">
      <c r="A801" s="118"/>
      <c r="B801" s="118"/>
      <c r="D801" s="118"/>
    </row>
    <row r="802" spans="1:4" s="150" customFormat="1" ht="15.75" customHeight="1" x14ac:dyDescent="0.2">
      <c r="A802" s="118"/>
      <c r="B802" s="118"/>
      <c r="D802" s="118"/>
    </row>
    <row r="803" spans="1:4" s="150" customFormat="1" ht="15.75" customHeight="1" x14ac:dyDescent="0.2">
      <c r="A803" s="118"/>
      <c r="B803" s="118"/>
      <c r="D803" s="118"/>
    </row>
    <row r="804" spans="1:4" s="150" customFormat="1" ht="15.75" customHeight="1" x14ac:dyDescent="0.2">
      <c r="A804" s="118"/>
      <c r="B804" s="118"/>
      <c r="D804" s="118"/>
    </row>
    <row r="805" spans="1:4" s="150" customFormat="1" ht="15.75" customHeight="1" x14ac:dyDescent="0.2">
      <c r="A805" s="118"/>
      <c r="B805" s="118"/>
      <c r="D805" s="118"/>
    </row>
    <row r="806" spans="1:4" s="150" customFormat="1" ht="15.75" customHeight="1" x14ac:dyDescent="0.2">
      <c r="A806" s="118"/>
      <c r="B806" s="118"/>
      <c r="D806" s="118"/>
    </row>
    <row r="807" spans="1:4" s="150" customFormat="1" ht="15.75" customHeight="1" x14ac:dyDescent="0.2">
      <c r="A807" s="118"/>
      <c r="B807" s="118"/>
      <c r="D807" s="118"/>
    </row>
    <row r="808" spans="1:4" s="150" customFormat="1" ht="15.75" customHeight="1" x14ac:dyDescent="0.2">
      <c r="A808" s="118"/>
      <c r="B808" s="118"/>
      <c r="D808" s="118"/>
    </row>
    <row r="809" spans="1:4" s="150" customFormat="1" ht="15.75" customHeight="1" x14ac:dyDescent="0.2">
      <c r="A809" s="118"/>
      <c r="B809" s="118"/>
      <c r="D809" s="118"/>
    </row>
    <row r="810" spans="1:4" s="150" customFormat="1" ht="15.75" customHeight="1" x14ac:dyDescent="0.2">
      <c r="A810" s="118"/>
      <c r="B810" s="118"/>
      <c r="D810" s="118"/>
    </row>
    <row r="811" spans="1:4" s="150" customFormat="1" ht="15.75" customHeight="1" x14ac:dyDescent="0.2">
      <c r="A811" s="118"/>
      <c r="B811" s="118"/>
      <c r="D811" s="118"/>
    </row>
    <row r="812" spans="1:4" s="150" customFormat="1" ht="15.75" customHeight="1" x14ac:dyDescent="0.2">
      <c r="A812" s="118"/>
      <c r="B812" s="118"/>
      <c r="D812" s="118"/>
    </row>
    <row r="813" spans="1:4" s="150" customFormat="1" ht="15.75" customHeight="1" x14ac:dyDescent="0.2">
      <c r="A813" s="118"/>
      <c r="B813" s="118"/>
      <c r="D813" s="118"/>
    </row>
    <row r="814" spans="1:4" s="150" customFormat="1" ht="15.75" customHeight="1" x14ac:dyDescent="0.2">
      <c r="A814" s="118"/>
      <c r="B814" s="118"/>
      <c r="D814" s="118"/>
    </row>
    <row r="815" spans="1:4" s="150" customFormat="1" ht="15.75" customHeight="1" x14ac:dyDescent="0.2">
      <c r="A815" s="118"/>
      <c r="B815" s="118"/>
      <c r="D815" s="118"/>
    </row>
    <row r="816" spans="1:4" s="150" customFormat="1" ht="15.75" customHeight="1" x14ac:dyDescent="0.2">
      <c r="A816" s="118"/>
      <c r="B816" s="118"/>
      <c r="D816" s="118"/>
    </row>
    <row r="817" spans="1:4" s="150" customFormat="1" ht="15.75" customHeight="1" x14ac:dyDescent="0.2">
      <c r="A817" s="118"/>
      <c r="B817" s="118"/>
      <c r="D817" s="118"/>
    </row>
    <row r="818" spans="1:4" s="150" customFormat="1" ht="15.75" customHeight="1" x14ac:dyDescent="0.2">
      <c r="A818" s="118"/>
      <c r="B818" s="118"/>
      <c r="D818" s="118"/>
    </row>
    <row r="819" spans="1:4" s="150" customFormat="1" ht="15.75" customHeight="1" x14ac:dyDescent="0.2">
      <c r="A819" s="118"/>
      <c r="B819" s="118"/>
      <c r="D819" s="118"/>
    </row>
    <row r="820" spans="1:4" s="150" customFormat="1" ht="15.75" customHeight="1" x14ac:dyDescent="0.2">
      <c r="A820" s="118"/>
      <c r="B820" s="118"/>
      <c r="D820" s="118"/>
    </row>
    <row r="821" spans="1:4" s="150" customFormat="1" ht="15.75" customHeight="1" x14ac:dyDescent="0.2">
      <c r="A821" s="118"/>
      <c r="B821" s="118"/>
      <c r="D821" s="118"/>
    </row>
    <row r="822" spans="1:4" s="150" customFormat="1" ht="15.75" customHeight="1" x14ac:dyDescent="0.2">
      <c r="A822" s="118"/>
      <c r="B822" s="118"/>
      <c r="D822" s="118"/>
    </row>
    <row r="823" spans="1:4" s="150" customFormat="1" ht="15.75" customHeight="1" x14ac:dyDescent="0.2">
      <c r="A823" s="118"/>
      <c r="B823" s="118"/>
      <c r="D823" s="118"/>
    </row>
    <row r="824" spans="1:4" s="150" customFormat="1" ht="15.75" customHeight="1" x14ac:dyDescent="0.2">
      <c r="A824" s="118"/>
      <c r="B824" s="118"/>
      <c r="D824" s="118"/>
    </row>
    <row r="825" spans="1:4" s="150" customFormat="1" ht="15.75" customHeight="1" x14ac:dyDescent="0.2">
      <c r="A825" s="118"/>
      <c r="B825" s="118"/>
      <c r="D825" s="118"/>
    </row>
    <row r="826" spans="1:4" s="150" customFormat="1" ht="15.75" customHeight="1" x14ac:dyDescent="0.2">
      <c r="A826" s="118"/>
      <c r="B826" s="118"/>
      <c r="D826" s="118"/>
    </row>
    <row r="827" spans="1:4" s="150" customFormat="1" ht="15.75" customHeight="1" x14ac:dyDescent="0.2">
      <c r="A827" s="118"/>
      <c r="B827" s="118"/>
      <c r="D827" s="118"/>
    </row>
    <row r="828" spans="1:4" s="150" customFormat="1" ht="15.75" customHeight="1" x14ac:dyDescent="0.2">
      <c r="A828" s="118"/>
      <c r="B828" s="118"/>
      <c r="D828" s="118"/>
    </row>
    <row r="829" spans="1:4" s="150" customFormat="1" ht="15.75" customHeight="1" x14ac:dyDescent="0.2">
      <c r="A829" s="118"/>
      <c r="B829" s="118"/>
      <c r="D829" s="118"/>
    </row>
    <row r="830" spans="1:4" s="150" customFormat="1" ht="15.75" customHeight="1" x14ac:dyDescent="0.2">
      <c r="A830" s="118"/>
      <c r="B830" s="118"/>
      <c r="D830" s="118"/>
    </row>
    <row r="831" spans="1:4" s="150" customFormat="1" ht="15.75" customHeight="1" x14ac:dyDescent="0.2">
      <c r="A831" s="118"/>
      <c r="B831" s="118"/>
      <c r="D831" s="118"/>
    </row>
    <row r="832" spans="1:4" s="150" customFormat="1" ht="15.75" customHeight="1" x14ac:dyDescent="0.2">
      <c r="A832" s="118"/>
      <c r="B832" s="118"/>
      <c r="D832" s="118"/>
    </row>
    <row r="833" spans="1:4" s="150" customFormat="1" ht="15.75" customHeight="1" x14ac:dyDescent="0.2">
      <c r="A833" s="118"/>
      <c r="B833" s="118"/>
      <c r="D833" s="118"/>
    </row>
    <row r="834" spans="1:4" s="150" customFormat="1" ht="15.75" customHeight="1" x14ac:dyDescent="0.2">
      <c r="A834" s="118"/>
      <c r="B834" s="118"/>
      <c r="D834" s="118"/>
    </row>
    <row r="835" spans="1:4" s="150" customFormat="1" ht="15.75" customHeight="1" x14ac:dyDescent="0.2">
      <c r="A835" s="118"/>
      <c r="B835" s="118"/>
      <c r="D835" s="118"/>
    </row>
    <row r="836" spans="1:4" s="150" customFormat="1" ht="15.75" customHeight="1" x14ac:dyDescent="0.2">
      <c r="A836" s="118"/>
      <c r="B836" s="118"/>
      <c r="D836" s="118"/>
    </row>
    <row r="837" spans="1:4" s="150" customFormat="1" ht="15.75" customHeight="1" x14ac:dyDescent="0.2">
      <c r="A837" s="118"/>
      <c r="B837" s="118"/>
      <c r="D837" s="118"/>
    </row>
    <row r="838" spans="1:4" s="150" customFormat="1" ht="15.75" customHeight="1" x14ac:dyDescent="0.2">
      <c r="A838" s="118"/>
      <c r="B838" s="118"/>
      <c r="D838" s="118"/>
    </row>
    <row r="839" spans="1:4" s="150" customFormat="1" ht="15.75" customHeight="1" x14ac:dyDescent="0.2">
      <c r="A839" s="118"/>
      <c r="B839" s="118"/>
      <c r="D839" s="118"/>
    </row>
    <row r="840" spans="1:4" s="150" customFormat="1" ht="15.75" customHeight="1" x14ac:dyDescent="0.2">
      <c r="A840" s="118"/>
      <c r="B840" s="118"/>
      <c r="D840" s="118"/>
    </row>
    <row r="841" spans="1:4" s="150" customFormat="1" ht="15.75" customHeight="1" x14ac:dyDescent="0.2">
      <c r="A841" s="118"/>
      <c r="B841" s="118"/>
      <c r="D841" s="118"/>
    </row>
    <row r="842" spans="1:4" s="150" customFormat="1" ht="15.75" customHeight="1" x14ac:dyDescent="0.2">
      <c r="A842" s="118"/>
      <c r="B842" s="118"/>
      <c r="D842" s="118"/>
    </row>
    <row r="843" spans="1:4" s="150" customFormat="1" ht="15.75" customHeight="1" x14ac:dyDescent="0.2">
      <c r="A843" s="118"/>
      <c r="B843" s="118"/>
      <c r="D843" s="118"/>
    </row>
    <row r="844" spans="1:4" s="150" customFormat="1" ht="15.75" customHeight="1" x14ac:dyDescent="0.2">
      <c r="A844" s="118"/>
      <c r="B844" s="118"/>
      <c r="D844" s="118"/>
    </row>
    <row r="845" spans="1:4" s="150" customFormat="1" ht="15.75" customHeight="1" x14ac:dyDescent="0.2">
      <c r="A845" s="118"/>
      <c r="B845" s="118"/>
      <c r="D845" s="118"/>
    </row>
    <row r="846" spans="1:4" s="150" customFormat="1" ht="15.75" customHeight="1" x14ac:dyDescent="0.2">
      <c r="A846" s="118"/>
      <c r="B846" s="118"/>
      <c r="D846" s="118"/>
    </row>
    <row r="847" spans="1:4" s="150" customFormat="1" ht="15.75" customHeight="1" x14ac:dyDescent="0.2">
      <c r="A847" s="118"/>
      <c r="B847" s="118"/>
      <c r="D847" s="118"/>
    </row>
    <row r="848" spans="1:4" s="150" customFormat="1" ht="15.75" customHeight="1" x14ac:dyDescent="0.2">
      <c r="A848" s="118"/>
      <c r="B848" s="118"/>
      <c r="D848" s="118"/>
    </row>
    <row r="849" spans="1:4" s="150" customFormat="1" ht="15.75" customHeight="1" x14ac:dyDescent="0.2">
      <c r="A849" s="118"/>
      <c r="B849" s="118"/>
      <c r="D849" s="118"/>
    </row>
    <row r="850" spans="1:4" s="150" customFormat="1" ht="15.75" customHeight="1" x14ac:dyDescent="0.2">
      <c r="A850" s="118"/>
      <c r="B850" s="118"/>
      <c r="D850" s="118"/>
    </row>
    <row r="851" spans="1:4" s="150" customFormat="1" ht="15.75" customHeight="1" x14ac:dyDescent="0.2">
      <c r="A851" s="118"/>
      <c r="B851" s="118"/>
      <c r="D851" s="118"/>
    </row>
    <row r="852" spans="1:4" s="150" customFormat="1" ht="15.75" customHeight="1" x14ac:dyDescent="0.2">
      <c r="A852" s="118"/>
      <c r="B852" s="118"/>
      <c r="D852" s="118"/>
    </row>
    <row r="853" spans="1:4" s="150" customFormat="1" ht="15.75" customHeight="1" x14ac:dyDescent="0.2">
      <c r="A853" s="118"/>
      <c r="B853" s="118"/>
      <c r="D853" s="118"/>
    </row>
    <row r="854" spans="1:4" s="150" customFormat="1" ht="15.75" customHeight="1" x14ac:dyDescent="0.2">
      <c r="A854" s="118"/>
      <c r="B854" s="118"/>
      <c r="D854" s="118"/>
    </row>
    <row r="855" spans="1:4" s="150" customFormat="1" ht="15.75" customHeight="1" x14ac:dyDescent="0.2">
      <c r="A855" s="118"/>
      <c r="B855" s="118"/>
      <c r="D855" s="118"/>
    </row>
    <row r="856" spans="1:4" s="150" customFormat="1" ht="15.75" customHeight="1" x14ac:dyDescent="0.2">
      <c r="A856" s="118"/>
      <c r="B856" s="118"/>
      <c r="D856" s="118"/>
    </row>
    <row r="857" spans="1:4" s="150" customFormat="1" ht="15.75" customHeight="1" x14ac:dyDescent="0.2">
      <c r="A857" s="118"/>
      <c r="B857" s="118"/>
      <c r="D857" s="118"/>
    </row>
    <row r="858" spans="1:4" s="150" customFormat="1" ht="15.75" customHeight="1" x14ac:dyDescent="0.2">
      <c r="A858" s="118"/>
      <c r="B858" s="118"/>
      <c r="D858" s="118"/>
    </row>
    <row r="859" spans="1:4" s="150" customFormat="1" ht="15.75" customHeight="1" x14ac:dyDescent="0.2">
      <c r="A859" s="118"/>
      <c r="B859" s="118"/>
      <c r="D859" s="118"/>
    </row>
    <row r="860" spans="1:4" s="150" customFormat="1" ht="15.75" customHeight="1" x14ac:dyDescent="0.2">
      <c r="A860" s="118"/>
      <c r="B860" s="118"/>
      <c r="D860" s="118"/>
    </row>
    <row r="861" spans="1:4" s="150" customFormat="1" ht="15.75" customHeight="1" x14ac:dyDescent="0.2">
      <c r="A861" s="118"/>
      <c r="B861" s="118"/>
      <c r="D861" s="118"/>
    </row>
    <row r="862" spans="1:4" s="150" customFormat="1" ht="15.75" customHeight="1" x14ac:dyDescent="0.2">
      <c r="A862" s="118"/>
      <c r="B862" s="118"/>
      <c r="D862" s="118"/>
    </row>
    <row r="863" spans="1:4" s="150" customFormat="1" ht="15.75" customHeight="1" x14ac:dyDescent="0.2">
      <c r="A863" s="118"/>
      <c r="B863" s="118"/>
      <c r="D863" s="118"/>
    </row>
    <row r="864" spans="1:4" s="150" customFormat="1" ht="15.75" customHeight="1" x14ac:dyDescent="0.2">
      <c r="A864" s="118"/>
      <c r="B864" s="118"/>
      <c r="D864" s="118"/>
    </row>
    <row r="865" spans="1:4" s="150" customFormat="1" ht="15.75" customHeight="1" x14ac:dyDescent="0.2">
      <c r="A865" s="118"/>
      <c r="B865" s="118"/>
      <c r="D865" s="118"/>
    </row>
    <row r="866" spans="1:4" s="150" customFormat="1" ht="15.75" customHeight="1" x14ac:dyDescent="0.2">
      <c r="A866" s="118"/>
      <c r="B866" s="118"/>
      <c r="D866" s="118"/>
    </row>
    <row r="867" spans="1:4" s="150" customFormat="1" ht="15.75" customHeight="1" x14ac:dyDescent="0.2">
      <c r="A867" s="118"/>
      <c r="B867" s="118"/>
      <c r="D867" s="118"/>
    </row>
    <row r="868" spans="1:4" s="150" customFormat="1" ht="15.75" customHeight="1" x14ac:dyDescent="0.2">
      <c r="A868" s="118"/>
      <c r="B868" s="118"/>
      <c r="D868" s="118"/>
    </row>
    <row r="869" spans="1:4" s="150" customFormat="1" ht="15.75" customHeight="1" x14ac:dyDescent="0.2">
      <c r="A869" s="118"/>
      <c r="B869" s="118"/>
      <c r="D869" s="118"/>
    </row>
    <row r="870" spans="1:4" s="150" customFormat="1" ht="15.75" customHeight="1" x14ac:dyDescent="0.2">
      <c r="A870" s="118"/>
      <c r="B870" s="118"/>
      <c r="D870" s="118"/>
    </row>
    <row r="871" spans="1:4" s="150" customFormat="1" ht="15.75" customHeight="1" x14ac:dyDescent="0.2">
      <c r="A871" s="118"/>
      <c r="B871" s="118"/>
      <c r="D871" s="118"/>
    </row>
    <row r="872" spans="1:4" s="150" customFormat="1" ht="15.75" customHeight="1" x14ac:dyDescent="0.2">
      <c r="A872" s="118"/>
      <c r="B872" s="118"/>
      <c r="D872" s="118"/>
    </row>
    <row r="873" spans="1:4" s="150" customFormat="1" ht="15.75" customHeight="1" x14ac:dyDescent="0.2">
      <c r="A873" s="118"/>
      <c r="B873" s="118"/>
      <c r="D873" s="118"/>
    </row>
    <row r="874" spans="1:4" s="150" customFormat="1" ht="15.75" customHeight="1" x14ac:dyDescent="0.2">
      <c r="A874" s="118"/>
      <c r="B874" s="118"/>
      <c r="D874" s="118"/>
    </row>
    <row r="875" spans="1:4" s="150" customFormat="1" ht="15.75" customHeight="1" x14ac:dyDescent="0.2">
      <c r="A875" s="118"/>
      <c r="B875" s="118"/>
      <c r="D875" s="118"/>
    </row>
    <row r="876" spans="1:4" s="150" customFormat="1" ht="15.75" customHeight="1" x14ac:dyDescent="0.2">
      <c r="A876" s="118"/>
      <c r="B876" s="118"/>
      <c r="D876" s="118"/>
    </row>
    <row r="877" spans="1:4" s="150" customFormat="1" ht="15.75" customHeight="1" x14ac:dyDescent="0.2">
      <c r="A877" s="118"/>
      <c r="B877" s="118"/>
      <c r="D877" s="118"/>
    </row>
    <row r="878" spans="1:4" s="150" customFormat="1" ht="15.75" customHeight="1" x14ac:dyDescent="0.2">
      <c r="A878" s="118"/>
      <c r="B878" s="118"/>
      <c r="D878" s="118"/>
    </row>
    <row r="879" spans="1:4" s="150" customFormat="1" ht="15.75" customHeight="1" x14ac:dyDescent="0.2">
      <c r="A879" s="118"/>
      <c r="B879" s="118"/>
      <c r="D879" s="118"/>
    </row>
    <row r="880" spans="1:4" s="150" customFormat="1" ht="15.75" customHeight="1" x14ac:dyDescent="0.2">
      <c r="A880" s="118"/>
      <c r="B880" s="118"/>
      <c r="D880" s="118"/>
    </row>
    <row r="881" spans="1:4" s="150" customFormat="1" ht="15.75" customHeight="1" x14ac:dyDescent="0.2">
      <c r="A881" s="118"/>
      <c r="B881" s="118"/>
      <c r="D881" s="118"/>
    </row>
    <row r="882" spans="1:4" s="150" customFormat="1" ht="15.75" customHeight="1" x14ac:dyDescent="0.2">
      <c r="A882" s="118"/>
      <c r="B882" s="118"/>
      <c r="D882" s="118"/>
    </row>
    <row r="883" spans="1:4" s="150" customFormat="1" ht="15.75" customHeight="1" x14ac:dyDescent="0.2">
      <c r="A883" s="118"/>
      <c r="B883" s="118"/>
      <c r="D883" s="118"/>
    </row>
    <row r="884" spans="1:4" s="150" customFormat="1" ht="15.75" customHeight="1" x14ac:dyDescent="0.2">
      <c r="A884" s="118"/>
      <c r="B884" s="118"/>
      <c r="D884" s="118"/>
    </row>
    <row r="885" spans="1:4" s="150" customFormat="1" ht="15.75" customHeight="1" x14ac:dyDescent="0.2">
      <c r="A885" s="118"/>
      <c r="B885" s="118"/>
      <c r="D885" s="118"/>
    </row>
    <row r="886" spans="1:4" s="150" customFormat="1" ht="15.75" customHeight="1" x14ac:dyDescent="0.2">
      <c r="A886" s="118"/>
      <c r="B886" s="118"/>
      <c r="D886" s="118"/>
    </row>
    <row r="887" spans="1:4" s="150" customFormat="1" ht="15.75" customHeight="1" x14ac:dyDescent="0.2">
      <c r="A887" s="118"/>
      <c r="B887" s="118"/>
      <c r="D887" s="118"/>
    </row>
    <row r="888" spans="1:4" s="150" customFormat="1" ht="15.75" customHeight="1" x14ac:dyDescent="0.2">
      <c r="A888" s="118"/>
      <c r="B888" s="118"/>
      <c r="D888" s="118"/>
    </row>
    <row r="889" spans="1:4" s="150" customFormat="1" ht="15.75" customHeight="1" x14ac:dyDescent="0.2">
      <c r="A889" s="118"/>
      <c r="B889" s="118"/>
      <c r="D889" s="118"/>
    </row>
    <row r="890" spans="1:4" s="150" customFormat="1" ht="15.75" customHeight="1" x14ac:dyDescent="0.2">
      <c r="A890" s="118"/>
      <c r="B890" s="118"/>
      <c r="D890" s="118"/>
    </row>
    <row r="891" spans="1:4" s="150" customFormat="1" ht="15.75" customHeight="1" x14ac:dyDescent="0.2">
      <c r="A891" s="118"/>
      <c r="B891" s="118"/>
      <c r="D891" s="118"/>
    </row>
    <row r="892" spans="1:4" s="150" customFormat="1" ht="15.75" customHeight="1" x14ac:dyDescent="0.2">
      <c r="A892" s="118"/>
      <c r="B892" s="118"/>
      <c r="D892" s="118"/>
    </row>
    <row r="893" spans="1:4" s="150" customFormat="1" ht="15.75" customHeight="1" x14ac:dyDescent="0.2">
      <c r="A893" s="118"/>
      <c r="B893" s="118"/>
      <c r="D893" s="118"/>
    </row>
    <row r="894" spans="1:4" s="150" customFormat="1" ht="15.75" customHeight="1" x14ac:dyDescent="0.2">
      <c r="A894" s="118"/>
      <c r="B894" s="118"/>
      <c r="D894" s="118"/>
    </row>
    <row r="895" spans="1:4" s="150" customFormat="1" ht="15.75" customHeight="1" x14ac:dyDescent="0.2">
      <c r="A895" s="118"/>
      <c r="B895" s="118"/>
      <c r="D895" s="118"/>
    </row>
    <row r="896" spans="1:4" s="150" customFormat="1" ht="15.75" customHeight="1" x14ac:dyDescent="0.2">
      <c r="A896" s="118"/>
      <c r="B896" s="118"/>
      <c r="D896" s="118"/>
    </row>
    <row r="897" spans="1:4" s="150" customFormat="1" ht="15.75" customHeight="1" x14ac:dyDescent="0.2">
      <c r="A897" s="118"/>
      <c r="B897" s="118"/>
      <c r="D897" s="118"/>
    </row>
    <row r="898" spans="1:4" s="150" customFormat="1" ht="15.75" customHeight="1" x14ac:dyDescent="0.2">
      <c r="A898" s="118"/>
      <c r="B898" s="118"/>
      <c r="D898" s="118"/>
    </row>
    <row r="899" spans="1:4" s="150" customFormat="1" ht="15.75" customHeight="1" x14ac:dyDescent="0.2">
      <c r="A899" s="118"/>
      <c r="B899" s="118"/>
      <c r="D899" s="118"/>
    </row>
    <row r="900" spans="1:4" s="150" customFormat="1" ht="15.75" customHeight="1" x14ac:dyDescent="0.2">
      <c r="A900" s="118"/>
      <c r="B900" s="118"/>
      <c r="D900" s="118"/>
    </row>
    <row r="901" spans="1:4" s="150" customFormat="1" ht="15.75" customHeight="1" x14ac:dyDescent="0.2">
      <c r="A901" s="118"/>
      <c r="B901" s="118"/>
      <c r="D901" s="118"/>
    </row>
    <row r="902" spans="1:4" s="150" customFormat="1" ht="15.75" customHeight="1" x14ac:dyDescent="0.2">
      <c r="A902" s="118"/>
      <c r="B902" s="118"/>
      <c r="D902" s="118"/>
    </row>
    <row r="903" spans="1:4" s="150" customFormat="1" ht="15.75" customHeight="1" x14ac:dyDescent="0.2">
      <c r="A903" s="118"/>
      <c r="B903" s="118"/>
      <c r="D903" s="118"/>
    </row>
    <row r="904" spans="1:4" s="150" customFormat="1" ht="15.75" customHeight="1" x14ac:dyDescent="0.2">
      <c r="A904" s="118"/>
      <c r="B904" s="118"/>
      <c r="D904" s="118"/>
    </row>
    <row r="905" spans="1:4" s="150" customFormat="1" ht="15.75" customHeight="1" x14ac:dyDescent="0.2">
      <c r="A905" s="118"/>
      <c r="B905" s="118"/>
      <c r="D905" s="118"/>
    </row>
    <row r="906" spans="1:4" s="150" customFormat="1" ht="15.75" customHeight="1" x14ac:dyDescent="0.2">
      <c r="A906" s="118"/>
      <c r="B906" s="118"/>
      <c r="D906" s="118"/>
    </row>
    <row r="907" spans="1:4" s="150" customFormat="1" ht="15.75" customHeight="1" x14ac:dyDescent="0.2">
      <c r="A907" s="118"/>
      <c r="B907" s="118"/>
      <c r="D907" s="118"/>
    </row>
    <row r="908" spans="1:4" s="150" customFormat="1" ht="15.75" customHeight="1" x14ac:dyDescent="0.2">
      <c r="A908" s="118"/>
      <c r="B908" s="118"/>
      <c r="D908" s="118"/>
    </row>
    <row r="909" spans="1:4" s="150" customFormat="1" ht="15.75" customHeight="1" x14ac:dyDescent="0.2">
      <c r="A909" s="118"/>
      <c r="B909" s="118"/>
      <c r="D909" s="118"/>
    </row>
    <row r="910" spans="1:4" s="150" customFormat="1" ht="15.75" customHeight="1" x14ac:dyDescent="0.2">
      <c r="A910" s="118"/>
      <c r="B910" s="118"/>
      <c r="D910" s="118"/>
    </row>
    <row r="911" spans="1:4" s="150" customFormat="1" ht="15.75" customHeight="1" x14ac:dyDescent="0.2">
      <c r="A911" s="118"/>
      <c r="B911" s="118"/>
      <c r="D911" s="118"/>
    </row>
    <row r="912" spans="1:4" s="150" customFormat="1" ht="15.75" customHeight="1" x14ac:dyDescent="0.2">
      <c r="A912" s="118"/>
      <c r="B912" s="118"/>
      <c r="D912" s="118"/>
    </row>
    <row r="913" spans="1:4" s="150" customFormat="1" ht="15.75" customHeight="1" x14ac:dyDescent="0.2">
      <c r="A913" s="118"/>
      <c r="B913" s="118"/>
      <c r="D913" s="118"/>
    </row>
    <row r="914" spans="1:4" s="150" customFormat="1" ht="15.75" customHeight="1" x14ac:dyDescent="0.2">
      <c r="A914" s="118"/>
      <c r="B914" s="118"/>
      <c r="D914" s="118"/>
    </row>
    <row r="915" spans="1:4" s="150" customFormat="1" ht="15.75" customHeight="1" x14ac:dyDescent="0.2">
      <c r="A915" s="118"/>
      <c r="B915" s="118"/>
      <c r="D915" s="118"/>
    </row>
    <row r="916" spans="1:4" s="150" customFormat="1" ht="15.75" customHeight="1" x14ac:dyDescent="0.2">
      <c r="A916" s="118"/>
      <c r="B916" s="118"/>
      <c r="D916" s="118"/>
    </row>
    <row r="917" spans="1:4" s="150" customFormat="1" ht="15.75" customHeight="1" x14ac:dyDescent="0.2">
      <c r="A917" s="118"/>
      <c r="B917" s="118"/>
      <c r="D917" s="118"/>
    </row>
    <row r="918" spans="1:4" s="150" customFormat="1" ht="15.75" customHeight="1" x14ac:dyDescent="0.2">
      <c r="A918" s="118"/>
      <c r="B918" s="118"/>
      <c r="D918" s="118"/>
    </row>
    <row r="919" spans="1:4" s="150" customFormat="1" ht="15.75" customHeight="1" x14ac:dyDescent="0.2">
      <c r="A919" s="118"/>
      <c r="B919" s="118"/>
      <c r="D919" s="118"/>
    </row>
    <row r="920" spans="1:4" s="150" customFormat="1" ht="15.75" customHeight="1" x14ac:dyDescent="0.2">
      <c r="A920" s="118"/>
      <c r="B920" s="118"/>
      <c r="D920" s="118"/>
    </row>
    <row r="921" spans="1:4" s="150" customFormat="1" ht="15.75" customHeight="1" x14ac:dyDescent="0.2">
      <c r="A921" s="118"/>
      <c r="B921" s="118"/>
      <c r="D921" s="118"/>
    </row>
    <row r="922" spans="1:4" s="150" customFormat="1" ht="15.75" customHeight="1" x14ac:dyDescent="0.2">
      <c r="A922" s="118"/>
      <c r="B922" s="118"/>
      <c r="D922" s="118"/>
    </row>
    <row r="923" spans="1:4" s="150" customFormat="1" ht="15.75" customHeight="1" x14ac:dyDescent="0.2">
      <c r="A923" s="118"/>
      <c r="B923" s="118"/>
      <c r="D923" s="118"/>
    </row>
    <row r="924" spans="1:4" s="150" customFormat="1" ht="15.75" customHeight="1" x14ac:dyDescent="0.2">
      <c r="A924" s="118"/>
      <c r="B924" s="118"/>
      <c r="D924" s="118"/>
    </row>
    <row r="925" spans="1:4" s="150" customFormat="1" ht="15.75" customHeight="1" x14ac:dyDescent="0.2">
      <c r="A925" s="118"/>
      <c r="B925" s="118"/>
      <c r="D925" s="118"/>
    </row>
    <row r="926" spans="1:4" s="150" customFormat="1" ht="15.75" customHeight="1" x14ac:dyDescent="0.2">
      <c r="A926" s="118"/>
      <c r="B926" s="118"/>
      <c r="D926" s="118"/>
    </row>
    <row r="927" spans="1:4" s="150" customFormat="1" ht="15.75" customHeight="1" x14ac:dyDescent="0.2">
      <c r="A927" s="118"/>
      <c r="B927" s="118"/>
      <c r="D927" s="118"/>
    </row>
    <row r="928" spans="1:4" s="150" customFormat="1" ht="15.75" customHeight="1" x14ac:dyDescent="0.2">
      <c r="A928" s="118"/>
      <c r="B928" s="118"/>
      <c r="D928" s="118"/>
    </row>
    <row r="929" spans="1:4" s="150" customFormat="1" ht="15.75" customHeight="1" x14ac:dyDescent="0.2">
      <c r="A929" s="118"/>
      <c r="B929" s="118"/>
      <c r="D929" s="118"/>
    </row>
    <row r="930" spans="1:4" s="150" customFormat="1" ht="15.75" customHeight="1" x14ac:dyDescent="0.2">
      <c r="A930" s="118"/>
      <c r="B930" s="118"/>
      <c r="D930" s="118"/>
    </row>
    <row r="931" spans="1:4" s="150" customFormat="1" ht="15.75" customHeight="1" x14ac:dyDescent="0.2">
      <c r="A931" s="118"/>
      <c r="B931" s="118"/>
      <c r="D931" s="118"/>
    </row>
    <row r="932" spans="1:4" s="150" customFormat="1" ht="15.75" customHeight="1" x14ac:dyDescent="0.2">
      <c r="A932" s="118"/>
      <c r="B932" s="118"/>
      <c r="D932" s="118"/>
    </row>
    <row r="933" spans="1:4" s="150" customFormat="1" ht="15.75" customHeight="1" x14ac:dyDescent="0.2">
      <c r="A933" s="118"/>
      <c r="B933" s="118"/>
      <c r="D933" s="118"/>
    </row>
    <row r="934" spans="1:4" s="150" customFormat="1" ht="15.75" customHeight="1" x14ac:dyDescent="0.2">
      <c r="A934" s="118"/>
      <c r="B934" s="118"/>
      <c r="D934" s="118"/>
    </row>
    <row r="935" spans="1:4" s="150" customFormat="1" ht="15.75" customHeight="1" x14ac:dyDescent="0.2">
      <c r="A935" s="118"/>
      <c r="B935" s="118"/>
      <c r="D935" s="118"/>
    </row>
    <row r="936" spans="1:4" s="150" customFormat="1" ht="15.75" customHeight="1" x14ac:dyDescent="0.2">
      <c r="A936" s="118"/>
      <c r="B936" s="118"/>
      <c r="D936" s="118"/>
    </row>
    <row r="937" spans="1:4" s="150" customFormat="1" ht="15.75" customHeight="1" x14ac:dyDescent="0.2">
      <c r="A937" s="118"/>
      <c r="B937" s="118"/>
      <c r="D937" s="118"/>
    </row>
    <row r="938" spans="1:4" s="150" customFormat="1" ht="15.75" customHeight="1" x14ac:dyDescent="0.2">
      <c r="A938" s="118"/>
      <c r="B938" s="118"/>
      <c r="D938" s="118"/>
    </row>
    <row r="939" spans="1:4" s="150" customFormat="1" ht="15.75" customHeight="1" x14ac:dyDescent="0.2">
      <c r="A939" s="118"/>
      <c r="B939" s="118"/>
      <c r="D939" s="118"/>
    </row>
    <row r="940" spans="1:4" s="150" customFormat="1" ht="15.75" customHeight="1" x14ac:dyDescent="0.2">
      <c r="A940" s="118"/>
      <c r="B940" s="118"/>
      <c r="D940" s="118"/>
    </row>
    <row r="941" spans="1:4" s="150" customFormat="1" ht="15.75" customHeight="1" x14ac:dyDescent="0.2">
      <c r="A941" s="118"/>
      <c r="B941" s="118"/>
      <c r="D941" s="118"/>
    </row>
    <row r="942" spans="1:4" s="150" customFormat="1" ht="15.75" customHeight="1" x14ac:dyDescent="0.2">
      <c r="A942" s="118"/>
      <c r="B942" s="118"/>
      <c r="D942" s="118"/>
    </row>
    <row r="943" spans="1:4" s="150" customFormat="1" ht="15.75" customHeight="1" x14ac:dyDescent="0.2">
      <c r="A943" s="118"/>
      <c r="B943" s="118"/>
      <c r="D943" s="118"/>
    </row>
    <row r="944" spans="1:4" s="150" customFormat="1" ht="15.75" customHeight="1" x14ac:dyDescent="0.2">
      <c r="A944" s="118"/>
      <c r="B944" s="118"/>
      <c r="D944" s="118"/>
    </row>
    <row r="945" spans="1:4" s="150" customFormat="1" ht="15.75" customHeight="1" x14ac:dyDescent="0.2">
      <c r="A945" s="118"/>
      <c r="B945" s="118"/>
      <c r="D945" s="118"/>
    </row>
    <row r="946" spans="1:4" s="150" customFormat="1" ht="15.75" customHeight="1" x14ac:dyDescent="0.2">
      <c r="A946" s="118"/>
      <c r="B946" s="118"/>
      <c r="D946" s="118"/>
    </row>
    <row r="947" spans="1:4" s="150" customFormat="1" ht="15.75" customHeight="1" x14ac:dyDescent="0.2">
      <c r="A947" s="118"/>
      <c r="B947" s="118"/>
      <c r="D947" s="118"/>
    </row>
    <row r="948" spans="1:4" s="150" customFormat="1" ht="15.75" customHeight="1" x14ac:dyDescent="0.2">
      <c r="A948" s="118"/>
      <c r="B948" s="118"/>
      <c r="D948" s="118"/>
    </row>
    <row r="949" spans="1:4" s="150" customFormat="1" ht="15.75" customHeight="1" x14ac:dyDescent="0.2">
      <c r="A949" s="118"/>
      <c r="B949" s="118"/>
      <c r="D949" s="118"/>
    </row>
    <row r="950" spans="1:4" s="150" customFormat="1" ht="15.75" customHeight="1" x14ac:dyDescent="0.2">
      <c r="A950" s="118"/>
      <c r="B950" s="118"/>
      <c r="D950" s="118"/>
    </row>
    <row r="951" spans="1:4" s="150" customFormat="1" ht="15.75" customHeight="1" x14ac:dyDescent="0.2">
      <c r="A951" s="118"/>
      <c r="B951" s="118"/>
      <c r="D951" s="118"/>
    </row>
    <row r="952" spans="1:4" s="150" customFormat="1" ht="15.75" customHeight="1" x14ac:dyDescent="0.2">
      <c r="A952" s="118"/>
      <c r="B952" s="118"/>
      <c r="D952" s="118"/>
    </row>
    <row r="953" spans="1:4" s="150" customFormat="1" ht="15.75" customHeight="1" x14ac:dyDescent="0.2">
      <c r="A953" s="118"/>
      <c r="B953" s="118"/>
      <c r="D953" s="118"/>
    </row>
    <row r="954" spans="1:4" s="150" customFormat="1" ht="15.75" customHeight="1" x14ac:dyDescent="0.2">
      <c r="A954" s="118"/>
      <c r="B954" s="118"/>
      <c r="D954" s="118"/>
    </row>
    <row r="955" spans="1:4" s="150" customFormat="1" ht="15.75" customHeight="1" x14ac:dyDescent="0.2">
      <c r="A955" s="118"/>
      <c r="B955" s="118"/>
      <c r="D955" s="118"/>
    </row>
    <row r="956" spans="1:4" s="150" customFormat="1" ht="15.75" customHeight="1" x14ac:dyDescent="0.2">
      <c r="A956" s="118"/>
      <c r="B956" s="118"/>
      <c r="D956" s="118"/>
    </row>
    <row r="957" spans="1:4" s="150" customFormat="1" ht="15.75" customHeight="1" x14ac:dyDescent="0.2">
      <c r="A957" s="118"/>
      <c r="B957" s="118"/>
      <c r="D957" s="118"/>
    </row>
    <row r="958" spans="1:4" s="150" customFormat="1" ht="15.75" customHeight="1" x14ac:dyDescent="0.2">
      <c r="A958" s="118"/>
      <c r="B958" s="118"/>
      <c r="D958" s="118"/>
    </row>
    <row r="959" spans="1:4" s="150" customFormat="1" ht="15.75" customHeight="1" x14ac:dyDescent="0.2">
      <c r="A959" s="118"/>
      <c r="B959" s="118"/>
      <c r="D959" s="118"/>
    </row>
    <row r="960" spans="1:4" s="150" customFormat="1" ht="15.75" customHeight="1" x14ac:dyDescent="0.2">
      <c r="A960" s="118"/>
      <c r="B960" s="118"/>
      <c r="D960" s="118"/>
    </row>
    <row r="961" spans="1:4" s="150" customFormat="1" ht="15.75" customHeight="1" x14ac:dyDescent="0.2">
      <c r="A961" s="118"/>
      <c r="B961" s="118"/>
      <c r="D961" s="118"/>
    </row>
    <row r="962" spans="1:4" s="150" customFormat="1" ht="15.75" customHeight="1" x14ac:dyDescent="0.2">
      <c r="A962" s="118"/>
      <c r="B962" s="118"/>
      <c r="D962" s="118"/>
    </row>
    <row r="963" spans="1:4" s="150" customFormat="1" ht="15.75" customHeight="1" x14ac:dyDescent="0.2">
      <c r="A963" s="118"/>
      <c r="B963" s="118"/>
      <c r="D963" s="118"/>
    </row>
    <row r="964" spans="1:4" s="150" customFormat="1" ht="15.75" customHeight="1" x14ac:dyDescent="0.2">
      <c r="A964" s="118"/>
      <c r="B964" s="118"/>
      <c r="D964" s="118"/>
    </row>
    <row r="965" spans="1:4" s="150" customFormat="1" ht="15.75" customHeight="1" x14ac:dyDescent="0.2">
      <c r="A965" s="118"/>
      <c r="B965" s="118"/>
      <c r="D965" s="118"/>
    </row>
  </sheetData>
  <mergeCells count="11">
    <mergeCell ref="A2:B2"/>
    <mergeCell ref="A3:B3"/>
    <mergeCell ref="A20:B20"/>
    <mergeCell ref="A35:B35"/>
    <mergeCell ref="A1:E1"/>
    <mergeCell ref="A43:B43"/>
    <mergeCell ref="A44:D44"/>
    <mergeCell ref="A45:D45"/>
    <mergeCell ref="A46:D46"/>
    <mergeCell ref="A48:D48"/>
    <mergeCell ref="A47:D47"/>
  </mergeCells>
  <printOptions horizontalCentered="1" verticalCentered="1"/>
  <pageMargins left="0.7" right="0.7" top="0.75" bottom="0.75" header="0" footer="0"/>
  <pageSetup scale="75" fitToHeight="0" orientation="portrait" r:id="rId1"/>
  <headerFooter>
    <oddHeader>&amp;C
DRAFT - NOT FOR DISTRIBUTION</oddHeader>
    <oddFooter>&amp;C&amp;D
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8161-CF4C-4E19-99B8-A570DAAC1C75}">
  <sheetPr>
    <pageSetUpPr fitToPage="1"/>
  </sheetPr>
  <dimension ref="A1:S1023"/>
  <sheetViews>
    <sheetView view="pageBreakPreview" zoomScale="90" zoomScaleNormal="85" zoomScaleSheetLayoutView="90" workbookViewId="0">
      <pane xSplit="2" ySplit="4" topLeftCell="H5" activePane="bottomRight" state="frozen"/>
      <selection pane="topRight" activeCell="E7" sqref="E7"/>
      <selection pane="bottomLeft" activeCell="E7" sqref="E7"/>
      <selection pane="bottomRight" activeCell="M29" sqref="M29"/>
    </sheetView>
  </sheetViews>
  <sheetFormatPr defaultColWidth="12.625" defaultRowHeight="15" customHeight="1" x14ac:dyDescent="0.2"/>
  <cols>
    <col min="1" max="1" width="13.125" customWidth="1"/>
    <col min="2" max="2" width="61.75" customWidth="1"/>
    <col min="3" max="3" width="15.25" style="249" bestFit="1" customWidth="1"/>
    <col min="4" max="4" width="20.625" style="57" hidden="1" customWidth="1"/>
    <col min="5" max="5" width="20.25" style="57" customWidth="1"/>
    <col min="6" max="6" width="24.75" style="208" customWidth="1"/>
    <col min="7" max="7" width="21" style="201" customWidth="1"/>
    <col min="8" max="8" width="30.5" style="276" customWidth="1"/>
    <col min="9" max="9" width="17.625" customWidth="1"/>
    <col min="10" max="10" width="17.625" style="201" customWidth="1"/>
    <col min="11" max="11" width="18" customWidth="1"/>
    <col min="12" max="12" width="1.5" customWidth="1"/>
    <col min="13" max="13" width="18.125" customWidth="1"/>
    <col min="14" max="14" width="18.75" customWidth="1"/>
    <col min="15" max="15" width="14.625" bestFit="1" customWidth="1"/>
  </cols>
  <sheetData>
    <row r="1" spans="1:14" ht="31.35" customHeight="1" x14ac:dyDescent="0.2">
      <c r="A1" s="527" t="s">
        <v>199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4" ht="23.1" customHeight="1" thickBot="1" x14ac:dyDescent="0.3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"/>
    </row>
    <row r="3" spans="1:14" ht="57.6" customHeight="1" x14ac:dyDescent="0.2">
      <c r="A3" s="259"/>
      <c r="B3" s="260"/>
      <c r="C3" s="370" t="s">
        <v>3</v>
      </c>
      <c r="D3" s="5" t="s">
        <v>4</v>
      </c>
      <c r="E3" s="5" t="s">
        <v>5</v>
      </c>
      <c r="F3" s="177" t="s">
        <v>6</v>
      </c>
      <c r="G3" s="177" t="s">
        <v>7</v>
      </c>
      <c r="H3" s="262" t="s">
        <v>200</v>
      </c>
      <c r="I3" s="5" t="s">
        <v>8</v>
      </c>
      <c r="J3" s="5" t="s">
        <v>10</v>
      </c>
      <c r="K3" s="229" t="s">
        <v>21</v>
      </c>
      <c r="L3" s="6"/>
    </row>
    <row r="4" spans="1:14" ht="17.25" customHeight="1" thickBot="1" x14ac:dyDescent="0.25">
      <c r="B4" s="261" t="s">
        <v>22</v>
      </c>
      <c r="C4" s="250" t="s">
        <v>23</v>
      </c>
      <c r="D4" s="7"/>
      <c r="E4" s="7"/>
      <c r="F4" s="178">
        <v>10150348462</v>
      </c>
      <c r="G4" s="178">
        <v>13355000000</v>
      </c>
      <c r="H4" s="267">
        <v>2817905000</v>
      </c>
      <c r="I4" s="7">
        <v>13634000000</v>
      </c>
      <c r="J4" s="178">
        <v>13634000000</v>
      </c>
      <c r="K4" s="8">
        <f t="shared" ref="K4:K50" si="0">SUM(G4:J4)-I4</f>
        <v>29806905000</v>
      </c>
      <c r="L4" s="9"/>
      <c r="M4" s="60"/>
      <c r="N4" s="60"/>
    </row>
    <row r="5" spans="1:14" ht="14.25" customHeight="1" x14ac:dyDescent="0.25">
      <c r="A5" s="10" t="s">
        <v>24</v>
      </c>
      <c r="B5" s="11" t="s">
        <v>25</v>
      </c>
      <c r="C5" s="235"/>
      <c r="D5" s="12" t="s">
        <v>26</v>
      </c>
      <c r="E5" s="12" t="s">
        <v>27</v>
      </c>
      <c r="F5" s="179">
        <v>10000000</v>
      </c>
      <c r="G5" s="180">
        <v>13157184</v>
      </c>
      <c r="H5" s="268">
        <f>ROUND((G5*0.211),-3)</f>
        <v>2776000</v>
      </c>
      <c r="I5" s="14">
        <v>13432051</v>
      </c>
      <c r="J5" s="180">
        <v>13432051</v>
      </c>
      <c r="K5" s="15">
        <f t="shared" si="0"/>
        <v>29365235</v>
      </c>
      <c r="L5" s="16"/>
      <c r="M5" s="258" t="s">
        <v>201</v>
      </c>
      <c r="N5" s="264">
        <f>H5+H6+H10+H15+H19+H18+H27+H34+H35+H36+H37+H43+H48+H31</f>
        <v>2817905000</v>
      </c>
    </row>
    <row r="6" spans="1:14" ht="14.25" customHeight="1" x14ac:dyDescent="0.25">
      <c r="A6" s="17">
        <v>5305</v>
      </c>
      <c r="B6" s="18" t="s">
        <v>28</v>
      </c>
      <c r="C6" s="236"/>
      <c r="D6" s="19"/>
      <c r="E6" s="19"/>
      <c r="F6" s="79">
        <v>142036417.41678625</v>
      </c>
      <c r="G6" s="79">
        <v>184647342</v>
      </c>
      <c r="H6" s="256">
        <f t="shared" ref="H6:H50" si="1">ROUND((G6*0.211),-3)</f>
        <v>38961000</v>
      </c>
      <c r="I6" s="20">
        <v>188504820</v>
      </c>
      <c r="J6" s="79">
        <v>188504820</v>
      </c>
      <c r="K6" s="21">
        <f t="shared" si="0"/>
        <v>412113162</v>
      </c>
      <c r="L6" s="171"/>
      <c r="M6" s="265" t="s">
        <v>202</v>
      </c>
      <c r="N6" s="266">
        <f>N5-H4</f>
        <v>0</v>
      </c>
    </row>
    <row r="7" spans="1:14" ht="14.25" customHeight="1" x14ac:dyDescent="0.25">
      <c r="A7" s="22" t="s">
        <v>29</v>
      </c>
      <c r="B7" s="83" t="s">
        <v>30</v>
      </c>
      <c r="C7" s="237"/>
      <c r="D7" s="85" t="s">
        <v>26</v>
      </c>
      <c r="E7" s="85" t="s">
        <v>31</v>
      </c>
      <c r="F7" s="96">
        <f>F6*0.005</f>
        <v>710182.08708393131</v>
      </c>
      <c r="G7" s="96">
        <v>923236</v>
      </c>
      <c r="H7" s="255">
        <f t="shared" si="1"/>
        <v>195000</v>
      </c>
      <c r="I7" s="27">
        <v>942524</v>
      </c>
      <c r="J7" s="96">
        <v>942524</v>
      </c>
      <c r="K7" s="30">
        <f t="shared" si="0"/>
        <v>2060760</v>
      </c>
      <c r="L7" s="25"/>
      <c r="M7" s="60"/>
    </row>
    <row r="8" spans="1:14" ht="14.25" customHeight="1" x14ac:dyDescent="0.25">
      <c r="A8" s="22">
        <v>5303</v>
      </c>
      <c r="B8" s="83" t="s">
        <v>32</v>
      </c>
      <c r="C8" s="237"/>
      <c r="D8" s="85" t="s">
        <v>26</v>
      </c>
      <c r="E8" s="85" t="s">
        <v>33</v>
      </c>
      <c r="F8" s="96">
        <f>(F6-F7)*0.8272</f>
        <v>116905061.86472976</v>
      </c>
      <c r="G8" s="96">
        <v>151976580</v>
      </c>
      <c r="H8" s="255">
        <f t="shared" si="1"/>
        <v>32067000</v>
      </c>
      <c r="I8" s="27">
        <v>155151531</v>
      </c>
      <c r="J8" s="96">
        <v>155151531</v>
      </c>
      <c r="K8" s="30">
        <f t="shared" si="0"/>
        <v>339195111</v>
      </c>
      <c r="L8" s="25"/>
      <c r="M8" s="170"/>
    </row>
    <row r="9" spans="1:14" ht="14.25" customHeight="1" x14ac:dyDescent="0.25">
      <c r="A9" s="22">
        <v>5304</v>
      </c>
      <c r="B9" s="83" t="s">
        <v>34</v>
      </c>
      <c r="C9" s="237"/>
      <c r="D9" s="85" t="s">
        <v>26</v>
      </c>
      <c r="E9" s="85" t="s">
        <v>33</v>
      </c>
      <c r="F9" s="96">
        <f>(F6-F7)*0.1728</f>
        <v>24421173.464972563</v>
      </c>
      <c r="G9" s="96">
        <v>31747526</v>
      </c>
      <c r="H9" s="255">
        <f t="shared" si="1"/>
        <v>6699000</v>
      </c>
      <c r="I9" s="27">
        <v>32410765</v>
      </c>
      <c r="J9" s="96">
        <v>32410765</v>
      </c>
      <c r="K9" s="30">
        <f t="shared" si="0"/>
        <v>70857291</v>
      </c>
      <c r="L9" s="25"/>
    </row>
    <row r="10" spans="1:14" ht="14.25" customHeight="1" x14ac:dyDescent="0.25">
      <c r="A10" s="17">
        <v>5307</v>
      </c>
      <c r="B10" s="18" t="s">
        <v>35</v>
      </c>
      <c r="C10" s="236"/>
      <c r="D10" s="19"/>
      <c r="E10" s="19"/>
      <c r="F10" s="79">
        <v>4929452499</v>
      </c>
      <c r="G10" s="79">
        <v>6408288249</v>
      </c>
      <c r="H10" s="256">
        <f t="shared" si="1"/>
        <v>1352149000</v>
      </c>
      <c r="I10" s="20">
        <v>6542164133</v>
      </c>
      <c r="J10" s="79">
        <v>6542164133</v>
      </c>
      <c r="K10" s="21">
        <f t="shared" si="0"/>
        <v>14302601382</v>
      </c>
      <c r="L10" s="171"/>
    </row>
    <row r="11" spans="1:14" ht="14.25" customHeight="1" x14ac:dyDescent="0.25">
      <c r="A11" s="22" t="s">
        <v>29</v>
      </c>
      <c r="B11" s="83" t="s">
        <v>36</v>
      </c>
      <c r="C11" s="237"/>
      <c r="D11" s="85" t="s">
        <v>26</v>
      </c>
      <c r="E11" s="85" t="s">
        <v>31</v>
      </c>
      <c r="F11" s="96">
        <f>F10*0.0075</f>
        <v>36970893.7425</v>
      </c>
      <c r="G11" s="96">
        <v>48062162</v>
      </c>
      <c r="H11" s="255">
        <f t="shared" si="1"/>
        <v>10141000</v>
      </c>
      <c r="I11" s="27">
        <v>49066231</v>
      </c>
      <c r="J11" s="96">
        <v>49066231</v>
      </c>
      <c r="K11" s="30">
        <f t="shared" si="0"/>
        <v>107269393</v>
      </c>
      <c r="L11" s="25"/>
    </row>
    <row r="12" spans="1:14" ht="14.25" customHeight="1" x14ac:dyDescent="0.25">
      <c r="A12" s="22">
        <v>5307</v>
      </c>
      <c r="B12" s="83" t="s">
        <v>37</v>
      </c>
      <c r="C12" s="237"/>
      <c r="D12" s="85" t="s">
        <v>26</v>
      </c>
      <c r="E12" s="85" t="s">
        <v>33</v>
      </c>
      <c r="F12" s="96">
        <v>4837834343</v>
      </c>
      <c r="G12" s="96">
        <f t="shared" ref="G12:J12" si="2">G10-G11-G13-G14</f>
        <v>6282163925</v>
      </c>
      <c r="H12" s="255">
        <f t="shared" si="1"/>
        <v>1325537000</v>
      </c>
      <c r="I12" s="27">
        <f t="shared" si="2"/>
        <v>6414031671</v>
      </c>
      <c r="J12" s="96">
        <f t="shared" si="2"/>
        <v>6414031671</v>
      </c>
      <c r="K12" s="30">
        <f t="shared" si="0"/>
        <v>14021732596</v>
      </c>
      <c r="L12" s="25"/>
    </row>
    <row r="13" spans="1:14" ht="14.25" customHeight="1" x14ac:dyDescent="0.25">
      <c r="A13" s="22">
        <v>5307</v>
      </c>
      <c r="B13" s="83" t="s">
        <v>38</v>
      </c>
      <c r="C13" s="237"/>
      <c r="D13" s="85" t="s">
        <v>26</v>
      </c>
      <c r="E13" s="85" t="s">
        <v>33</v>
      </c>
      <c r="F13" s="96">
        <f>0.005*F10</f>
        <v>24647262.495000001</v>
      </c>
      <c r="G13" s="96">
        <v>48062162</v>
      </c>
      <c r="H13" s="255">
        <f t="shared" si="1"/>
        <v>10141000</v>
      </c>
      <c r="I13" s="27">
        <v>49066231</v>
      </c>
      <c r="J13" s="96">
        <v>49066231</v>
      </c>
      <c r="K13" s="30">
        <f t="shared" si="0"/>
        <v>107269393</v>
      </c>
      <c r="L13" s="25"/>
    </row>
    <row r="14" spans="1:14" ht="14.25" customHeight="1" x14ac:dyDescent="0.25">
      <c r="A14" s="22" t="s">
        <v>39</v>
      </c>
      <c r="B14" s="83" t="s">
        <v>40</v>
      </c>
      <c r="C14" s="237"/>
      <c r="D14" s="85" t="s">
        <v>26</v>
      </c>
      <c r="E14" s="85" t="s">
        <v>27</v>
      </c>
      <c r="F14" s="73">
        <v>30000000</v>
      </c>
      <c r="G14" s="96">
        <v>30000000</v>
      </c>
      <c r="H14" s="255">
        <f t="shared" si="1"/>
        <v>6330000</v>
      </c>
      <c r="I14" s="27">
        <v>30000000</v>
      </c>
      <c r="J14" s="96">
        <v>30000000</v>
      </c>
      <c r="K14" s="30">
        <f t="shared" si="0"/>
        <v>66330000</v>
      </c>
      <c r="L14" s="25"/>
    </row>
    <row r="15" spans="1:14" ht="14.25" customHeight="1" x14ac:dyDescent="0.25">
      <c r="A15" s="17">
        <v>5310</v>
      </c>
      <c r="B15" s="18" t="s">
        <v>41</v>
      </c>
      <c r="C15" s="236"/>
      <c r="D15" s="19"/>
      <c r="E15" s="19"/>
      <c r="F15" s="79">
        <v>285574687.54091394</v>
      </c>
      <c r="G15" s="79">
        <v>371247094</v>
      </c>
      <c r="H15" s="256">
        <f t="shared" si="1"/>
        <v>78333000</v>
      </c>
      <c r="I15" s="20">
        <v>379002836</v>
      </c>
      <c r="J15" s="79">
        <v>379002836</v>
      </c>
      <c r="K15" s="21">
        <f t="shared" si="0"/>
        <v>828582930</v>
      </c>
      <c r="L15" s="171"/>
    </row>
    <row r="16" spans="1:14" ht="14.25" customHeight="1" x14ac:dyDescent="0.25">
      <c r="A16" s="22" t="s">
        <v>29</v>
      </c>
      <c r="B16" s="83" t="s">
        <v>30</v>
      </c>
      <c r="C16" s="237"/>
      <c r="D16" s="85" t="s">
        <v>26</v>
      </c>
      <c r="E16" s="85" t="s">
        <v>31</v>
      </c>
      <c r="F16" s="96">
        <f>F15*0.005</f>
        <v>1427873.4377045697</v>
      </c>
      <c r="G16" s="96">
        <v>1856235</v>
      </c>
      <c r="H16" s="255">
        <f t="shared" si="1"/>
        <v>392000</v>
      </c>
      <c r="I16" s="27">
        <v>1895014</v>
      </c>
      <c r="J16" s="96">
        <v>1895014</v>
      </c>
      <c r="K16" s="30">
        <f t="shared" si="0"/>
        <v>4143249</v>
      </c>
      <c r="L16" s="25"/>
    </row>
    <row r="17" spans="1:19" ht="14.25" customHeight="1" x14ac:dyDescent="0.25">
      <c r="A17" s="17"/>
      <c r="B17" s="83" t="s">
        <v>41</v>
      </c>
      <c r="C17" s="237"/>
      <c r="D17" s="85" t="s">
        <v>26</v>
      </c>
      <c r="E17" s="85" t="s">
        <v>33</v>
      </c>
      <c r="F17" s="73">
        <f t="shared" ref="F17:J17" si="3">F15-F16</f>
        <v>284146814.10320938</v>
      </c>
      <c r="G17" s="96">
        <f t="shared" si="3"/>
        <v>369390859</v>
      </c>
      <c r="H17" s="255">
        <f t="shared" si="1"/>
        <v>77941000</v>
      </c>
      <c r="I17" s="27">
        <f t="shared" si="3"/>
        <v>377107822</v>
      </c>
      <c r="J17" s="96">
        <f t="shared" si="3"/>
        <v>377107822</v>
      </c>
      <c r="K17" s="30">
        <f t="shared" si="0"/>
        <v>824439681</v>
      </c>
      <c r="L17" s="25"/>
      <c r="M17" s="60"/>
      <c r="N17" s="60"/>
      <c r="O17" s="60"/>
      <c r="P17" s="60"/>
      <c r="Q17" s="60"/>
      <c r="R17" s="60"/>
      <c r="S17" s="60"/>
    </row>
    <row r="18" spans="1:19" ht="14.25" customHeight="1" x14ac:dyDescent="0.25">
      <c r="A18" s="17" t="s">
        <v>42</v>
      </c>
      <c r="B18" s="18" t="s">
        <v>179</v>
      </c>
      <c r="C18" s="236"/>
      <c r="D18" s="19" t="s">
        <v>26</v>
      </c>
      <c r="E18" s="19" t="s">
        <v>27</v>
      </c>
      <c r="F18" s="181">
        <v>3500000</v>
      </c>
      <c r="G18" s="79">
        <v>4605014</v>
      </c>
      <c r="H18" s="256">
        <f t="shared" si="1"/>
        <v>972000</v>
      </c>
      <c r="I18" s="20">
        <v>4701218</v>
      </c>
      <c r="J18" s="79">
        <v>4701218</v>
      </c>
      <c r="K18" s="21">
        <f t="shared" si="0"/>
        <v>10278232</v>
      </c>
      <c r="L18" s="171"/>
      <c r="M18" s="60"/>
      <c r="N18" s="60"/>
      <c r="O18" s="60"/>
      <c r="P18" s="60"/>
      <c r="Q18" s="60"/>
      <c r="R18" s="60"/>
      <c r="S18" s="60"/>
    </row>
    <row r="19" spans="1:19" ht="14.25" customHeight="1" x14ac:dyDescent="0.25">
      <c r="A19" s="17">
        <v>5311</v>
      </c>
      <c r="B19" s="18" t="s">
        <v>44</v>
      </c>
      <c r="C19" s="236"/>
      <c r="D19" s="19"/>
      <c r="E19" s="19"/>
      <c r="F19" s="79">
        <v>673299657</v>
      </c>
      <c r="G19" s="79">
        <v>875289555</v>
      </c>
      <c r="H19" s="256">
        <f t="shared" si="1"/>
        <v>184686000</v>
      </c>
      <c r="I19" s="20">
        <v>893575275</v>
      </c>
      <c r="J19" s="79">
        <v>893575275</v>
      </c>
      <c r="K19" s="21">
        <f t="shared" si="0"/>
        <v>1953550830</v>
      </c>
      <c r="L19" s="171"/>
      <c r="M19" s="60"/>
      <c r="N19" s="60"/>
      <c r="O19" s="60"/>
      <c r="P19" s="60"/>
      <c r="Q19" s="60"/>
      <c r="R19" s="60"/>
      <c r="S19" s="60"/>
    </row>
    <row r="20" spans="1:19" ht="14.25" customHeight="1" x14ac:dyDescent="0.25">
      <c r="A20" s="22" t="s">
        <v>29</v>
      </c>
      <c r="B20" s="83" t="s">
        <v>30</v>
      </c>
      <c r="C20" s="237"/>
      <c r="D20" s="85" t="s">
        <v>26</v>
      </c>
      <c r="E20" s="85" t="s">
        <v>31</v>
      </c>
      <c r="F20" s="96">
        <f>F19*0.005</f>
        <v>3366498.2850000001</v>
      </c>
      <c r="G20" s="96">
        <v>4376448</v>
      </c>
      <c r="H20" s="255">
        <f t="shared" si="1"/>
        <v>923000</v>
      </c>
      <c r="I20" s="27">
        <v>4467876</v>
      </c>
      <c r="J20" s="96">
        <v>4467876</v>
      </c>
      <c r="K20" s="30">
        <f t="shared" si="0"/>
        <v>9767324</v>
      </c>
      <c r="L20" s="25"/>
    </row>
    <row r="21" spans="1:19" ht="14.25" customHeight="1" x14ac:dyDescent="0.25">
      <c r="A21" s="22">
        <v>5311</v>
      </c>
      <c r="B21" s="83" t="s">
        <v>44</v>
      </c>
      <c r="C21" s="237"/>
      <c r="D21" s="85" t="s">
        <v>26</v>
      </c>
      <c r="E21" s="85" t="s">
        <v>33</v>
      </c>
      <c r="F21" s="96">
        <v>601467166</v>
      </c>
      <c r="G21" s="96">
        <f t="shared" ref="G21:I21" si="4">G19-(SUM(G22:G26))-G20</f>
        <v>783384151</v>
      </c>
      <c r="H21" s="255">
        <f t="shared" si="1"/>
        <v>165294000</v>
      </c>
      <c r="I21" s="27">
        <f t="shared" si="4"/>
        <v>799749871</v>
      </c>
      <c r="J21" s="96">
        <f t="shared" ref="J21" si="5">J19-(SUM(J22:J26))-J20</f>
        <v>799749871</v>
      </c>
      <c r="K21" s="30">
        <f t="shared" si="0"/>
        <v>1748428022</v>
      </c>
      <c r="L21" s="25"/>
    </row>
    <row r="22" spans="1:19" ht="14.25" customHeight="1" x14ac:dyDescent="0.25">
      <c r="A22" s="22" t="s">
        <v>45</v>
      </c>
      <c r="B22" s="83" t="s">
        <v>46</v>
      </c>
      <c r="C22" s="237"/>
      <c r="D22" s="85" t="s">
        <v>26</v>
      </c>
      <c r="E22" s="85" t="s">
        <v>33</v>
      </c>
      <c r="F22" s="96">
        <f>13465993-F23</f>
        <v>11446094</v>
      </c>
      <c r="G22" s="96">
        <v>14879922</v>
      </c>
      <c r="H22" s="255">
        <f t="shared" si="1"/>
        <v>3140000</v>
      </c>
      <c r="I22" s="27">
        <v>15190780</v>
      </c>
      <c r="J22" s="96">
        <v>15190780</v>
      </c>
      <c r="K22" s="30">
        <f t="shared" si="0"/>
        <v>33210702</v>
      </c>
      <c r="L22" s="25"/>
    </row>
    <row r="23" spans="1:19" ht="14.25" customHeight="1" x14ac:dyDescent="0.25">
      <c r="A23" s="22" t="s">
        <v>47</v>
      </c>
      <c r="B23" s="83" t="s">
        <v>48</v>
      </c>
      <c r="C23" s="237"/>
      <c r="D23" s="85" t="s">
        <v>26</v>
      </c>
      <c r="E23" s="85" t="s">
        <v>33</v>
      </c>
      <c r="F23" s="96">
        <v>2019899</v>
      </c>
      <c r="G23" s="96">
        <v>2625869</v>
      </c>
      <c r="H23" s="255">
        <f t="shared" si="1"/>
        <v>554000</v>
      </c>
      <c r="I23" s="27">
        <v>2680726</v>
      </c>
      <c r="J23" s="96">
        <v>2680726</v>
      </c>
      <c r="K23" s="30">
        <f t="shared" si="0"/>
        <v>5860595</v>
      </c>
      <c r="L23" s="25"/>
    </row>
    <row r="24" spans="1:19" ht="14.25" customHeight="1" x14ac:dyDescent="0.25">
      <c r="A24" s="22" t="s">
        <v>49</v>
      </c>
      <c r="B24" s="83" t="s">
        <v>50</v>
      </c>
      <c r="C24" s="237"/>
      <c r="D24" s="85" t="s">
        <v>26</v>
      </c>
      <c r="E24" s="85" t="s">
        <v>27</v>
      </c>
      <c r="F24" s="96">
        <v>5000000</v>
      </c>
      <c r="G24" s="96">
        <v>8752896</v>
      </c>
      <c r="H24" s="255">
        <f t="shared" si="1"/>
        <v>1847000</v>
      </c>
      <c r="I24" s="27">
        <v>8935753</v>
      </c>
      <c r="J24" s="96">
        <v>8935753</v>
      </c>
      <c r="K24" s="30">
        <f t="shared" si="0"/>
        <v>19535649</v>
      </c>
      <c r="L24" s="25"/>
    </row>
    <row r="25" spans="1:19" ht="14.25" customHeight="1" x14ac:dyDescent="0.25">
      <c r="A25" s="22" t="s">
        <v>51</v>
      </c>
      <c r="B25" s="83" t="s">
        <v>52</v>
      </c>
      <c r="C25" s="237"/>
      <c r="D25" s="85" t="s">
        <v>26</v>
      </c>
      <c r="E25" s="85" t="s">
        <v>33</v>
      </c>
      <c r="F25" s="96">
        <v>30000000</v>
      </c>
      <c r="G25" s="96">
        <v>35011582</v>
      </c>
      <c r="H25" s="255">
        <f t="shared" si="1"/>
        <v>7387000</v>
      </c>
      <c r="I25" s="27">
        <v>35743011</v>
      </c>
      <c r="J25" s="96">
        <v>35743011</v>
      </c>
      <c r="K25" s="30">
        <f t="shared" si="0"/>
        <v>78141593</v>
      </c>
      <c r="L25" s="25"/>
    </row>
    <row r="26" spans="1:19" ht="14.25" customHeight="1" x14ac:dyDescent="0.25">
      <c r="A26" s="22" t="s">
        <v>53</v>
      </c>
      <c r="B26" s="83" t="s">
        <v>54</v>
      </c>
      <c r="C26" s="237"/>
      <c r="D26" s="85" t="s">
        <v>26</v>
      </c>
      <c r="E26" s="85" t="s">
        <v>33</v>
      </c>
      <c r="F26" s="96">
        <v>20000000</v>
      </c>
      <c r="G26" s="96">
        <v>26258687</v>
      </c>
      <c r="H26" s="255">
        <f t="shared" si="1"/>
        <v>5541000</v>
      </c>
      <c r="I26" s="27">
        <v>26807258</v>
      </c>
      <c r="J26" s="96">
        <v>26807258</v>
      </c>
      <c r="K26" s="30">
        <f t="shared" si="0"/>
        <v>58606945</v>
      </c>
      <c r="L26" s="25"/>
    </row>
    <row r="27" spans="1:19" ht="14.25" customHeight="1" x14ac:dyDescent="0.25">
      <c r="A27" s="17">
        <v>5312</v>
      </c>
      <c r="B27" s="18" t="s">
        <v>55</v>
      </c>
      <c r="C27" s="236"/>
      <c r="D27" s="19"/>
      <c r="E27" s="19"/>
      <c r="F27" s="79">
        <v>28000000</v>
      </c>
      <c r="G27" s="79">
        <v>36840115</v>
      </c>
      <c r="H27" s="256">
        <f t="shared" si="1"/>
        <v>7773000</v>
      </c>
      <c r="I27" s="20">
        <v>37609743</v>
      </c>
      <c r="J27" s="79">
        <v>37609743</v>
      </c>
      <c r="K27" s="21">
        <f t="shared" si="0"/>
        <v>82222858</v>
      </c>
      <c r="L27" s="171"/>
    </row>
    <row r="28" spans="1:19" ht="14.25" customHeight="1" x14ac:dyDescent="0.25">
      <c r="A28" s="22">
        <v>5312</v>
      </c>
      <c r="B28" s="83" t="s">
        <v>56</v>
      </c>
      <c r="C28" s="237"/>
      <c r="D28" s="85" t="s">
        <v>26</v>
      </c>
      <c r="E28" s="85" t="s">
        <v>27</v>
      </c>
      <c r="F28" s="96">
        <v>20000000</v>
      </c>
      <c r="G28" s="96">
        <v>25261523</v>
      </c>
      <c r="H28" s="255">
        <f t="shared" si="1"/>
        <v>5330000</v>
      </c>
      <c r="I28" s="27">
        <v>25789262</v>
      </c>
      <c r="J28" s="96">
        <v>25789262</v>
      </c>
      <c r="K28" s="30">
        <f t="shared" si="0"/>
        <v>56380785</v>
      </c>
      <c r="L28" s="25"/>
      <c r="M28" s="170"/>
    </row>
    <row r="29" spans="1:19" ht="14.25" customHeight="1" x14ac:dyDescent="0.25">
      <c r="A29" s="22" t="s">
        <v>57</v>
      </c>
      <c r="B29" s="83" t="s">
        <v>58</v>
      </c>
      <c r="C29" s="237"/>
      <c r="D29" s="85" t="s">
        <v>26</v>
      </c>
      <c r="E29" s="85" t="s">
        <v>27</v>
      </c>
      <c r="F29" s="96">
        <v>3000000</v>
      </c>
      <c r="G29" s="103">
        <v>5000000</v>
      </c>
      <c r="H29" s="257">
        <f t="shared" si="1"/>
        <v>1055000</v>
      </c>
      <c r="I29" s="27">
        <v>5104455</v>
      </c>
      <c r="J29" s="96">
        <v>5104455</v>
      </c>
      <c r="K29" s="30">
        <f t="shared" si="0"/>
        <v>11159455</v>
      </c>
      <c r="L29" s="25"/>
    </row>
    <row r="30" spans="1:19" ht="14.25" customHeight="1" x14ac:dyDescent="0.25">
      <c r="A30" s="22" t="s">
        <v>59</v>
      </c>
      <c r="B30" s="83" t="s">
        <v>60</v>
      </c>
      <c r="C30" s="237"/>
      <c r="D30" s="85" t="s">
        <v>26</v>
      </c>
      <c r="E30" s="85" t="s">
        <v>61</v>
      </c>
      <c r="F30" s="96">
        <v>5000000</v>
      </c>
      <c r="G30" s="103">
        <v>6578592</v>
      </c>
      <c r="H30" s="257">
        <f t="shared" si="1"/>
        <v>1388000</v>
      </c>
      <c r="I30" s="27">
        <v>6716026</v>
      </c>
      <c r="J30" s="96">
        <v>6716026</v>
      </c>
      <c r="K30" s="30">
        <f t="shared" si="0"/>
        <v>14682618</v>
      </c>
      <c r="L30" s="25"/>
    </row>
    <row r="31" spans="1:19" ht="14.25" customHeight="1" x14ac:dyDescent="0.25">
      <c r="A31" s="17">
        <v>5314</v>
      </c>
      <c r="B31" s="18" t="s">
        <v>62</v>
      </c>
      <c r="C31" s="236"/>
      <c r="D31" s="19"/>
      <c r="E31" s="19"/>
      <c r="F31" s="79">
        <v>9000000</v>
      </c>
      <c r="G31" s="28">
        <v>11841465</v>
      </c>
      <c r="H31" s="263">
        <f t="shared" si="1"/>
        <v>2499000</v>
      </c>
      <c r="I31" s="20">
        <v>12088846</v>
      </c>
      <c r="J31" s="79">
        <v>12088846</v>
      </c>
      <c r="K31" s="21">
        <f t="shared" si="0"/>
        <v>26429311</v>
      </c>
      <c r="L31" s="171"/>
    </row>
    <row r="32" spans="1:19" ht="14.25" customHeight="1" x14ac:dyDescent="0.25">
      <c r="A32" s="22">
        <v>5314</v>
      </c>
      <c r="B32" s="83" t="s">
        <v>63</v>
      </c>
      <c r="C32" s="237"/>
      <c r="D32" s="85" t="s">
        <v>26</v>
      </c>
      <c r="E32" s="85" t="s">
        <v>27</v>
      </c>
      <c r="F32" s="96">
        <v>4000000</v>
      </c>
      <c r="G32" s="103">
        <f t="shared" ref="G32:J32" si="6">G31-G33</f>
        <v>5262873</v>
      </c>
      <c r="H32" s="257">
        <f t="shared" si="1"/>
        <v>1110000</v>
      </c>
      <c r="I32" s="103">
        <f t="shared" si="6"/>
        <v>5372820</v>
      </c>
      <c r="J32" s="103">
        <f t="shared" si="6"/>
        <v>5372820</v>
      </c>
      <c r="K32" s="30">
        <f t="shared" si="0"/>
        <v>11745693</v>
      </c>
      <c r="L32" s="25"/>
    </row>
    <row r="33" spans="1:14" ht="14.25" customHeight="1" x14ac:dyDescent="0.25">
      <c r="A33" s="22" t="s">
        <v>64</v>
      </c>
      <c r="B33" s="83" t="s">
        <v>65</v>
      </c>
      <c r="C33" s="237"/>
      <c r="D33" s="85" t="s">
        <v>26</v>
      </c>
      <c r="E33" s="85" t="s">
        <v>61</v>
      </c>
      <c r="F33" s="96">
        <v>5000000</v>
      </c>
      <c r="G33" s="103">
        <v>6578592</v>
      </c>
      <c r="H33" s="257">
        <f t="shared" si="1"/>
        <v>1388000</v>
      </c>
      <c r="I33" s="96">
        <v>6716026</v>
      </c>
      <c r="J33" s="96">
        <v>6716026</v>
      </c>
      <c r="K33" s="30">
        <f t="shared" si="0"/>
        <v>14682618</v>
      </c>
      <c r="L33" s="25"/>
    </row>
    <row r="34" spans="1:14" ht="14.25" customHeight="1" x14ac:dyDescent="0.25">
      <c r="A34" s="17">
        <v>5318</v>
      </c>
      <c r="B34" s="18" t="s">
        <v>66</v>
      </c>
      <c r="C34" s="236"/>
      <c r="D34" s="19" t="s">
        <v>26</v>
      </c>
      <c r="E34" s="19" t="s">
        <v>61</v>
      </c>
      <c r="F34" s="79">
        <v>3000000</v>
      </c>
      <c r="G34" s="28">
        <v>5000000</v>
      </c>
      <c r="H34" s="263">
        <f t="shared" si="1"/>
        <v>1055000</v>
      </c>
      <c r="I34" s="79">
        <v>5104455</v>
      </c>
      <c r="J34" s="79">
        <v>5104455</v>
      </c>
      <c r="K34" s="21">
        <f t="shared" si="0"/>
        <v>11159455</v>
      </c>
      <c r="L34" s="171"/>
    </row>
    <row r="35" spans="1:14" ht="14.25" customHeight="1" x14ac:dyDescent="0.25">
      <c r="A35" s="17">
        <v>5334</v>
      </c>
      <c r="B35" s="18" t="s">
        <v>67</v>
      </c>
      <c r="C35" s="236"/>
      <c r="D35" s="19" t="s">
        <v>26</v>
      </c>
      <c r="E35" s="19" t="s">
        <v>68</v>
      </c>
      <c r="F35" s="79"/>
      <c r="G35" s="79">
        <v>131000000</v>
      </c>
      <c r="H35" s="256">
        <f t="shared" si="1"/>
        <v>27641000</v>
      </c>
      <c r="I35" s="79">
        <v>134930000</v>
      </c>
      <c r="J35" s="79">
        <v>134930000</v>
      </c>
      <c r="K35" s="21">
        <f t="shared" si="0"/>
        <v>293571000</v>
      </c>
      <c r="L35" s="171"/>
      <c r="N35" s="60"/>
    </row>
    <row r="36" spans="1:14" ht="14.25" customHeight="1" x14ac:dyDescent="0.25">
      <c r="A36" s="17">
        <v>5335</v>
      </c>
      <c r="B36" s="18" t="s">
        <v>69</v>
      </c>
      <c r="C36" s="236"/>
      <c r="D36" s="19" t="s">
        <v>26</v>
      </c>
      <c r="E36" s="19" t="s">
        <v>61</v>
      </c>
      <c r="F36" s="79">
        <v>4000000</v>
      </c>
      <c r="G36" s="28">
        <v>5262874</v>
      </c>
      <c r="H36" s="263">
        <f t="shared" si="1"/>
        <v>1110000</v>
      </c>
      <c r="I36" s="79">
        <v>5372820</v>
      </c>
      <c r="J36" s="79">
        <v>5372820</v>
      </c>
      <c r="K36" s="21">
        <f t="shared" si="0"/>
        <v>11745694</v>
      </c>
      <c r="L36" s="171"/>
    </row>
    <row r="37" spans="1:14" ht="14.25" customHeight="1" x14ac:dyDescent="0.25">
      <c r="A37" s="17">
        <v>5337</v>
      </c>
      <c r="B37" s="18" t="s">
        <v>70</v>
      </c>
      <c r="C37" s="236"/>
      <c r="D37" s="19"/>
      <c r="E37" s="19"/>
      <c r="F37" s="79">
        <v>2683798369</v>
      </c>
      <c r="G37" s="79">
        <v>3515528226</v>
      </c>
      <c r="H37" s="256">
        <f t="shared" si="1"/>
        <v>741776000</v>
      </c>
      <c r="I37" s="79">
        <v>3587778037</v>
      </c>
      <c r="J37" s="79">
        <v>3587778037</v>
      </c>
      <c r="K37" s="21">
        <f t="shared" si="0"/>
        <v>7845082263</v>
      </c>
      <c r="L37" s="171"/>
    </row>
    <row r="38" spans="1:14" ht="14.25" customHeight="1" x14ac:dyDescent="0.25">
      <c r="A38" s="22" t="s">
        <v>29</v>
      </c>
      <c r="B38" s="83" t="s">
        <v>71</v>
      </c>
      <c r="C38" s="237"/>
      <c r="D38" s="85" t="s">
        <v>26</v>
      </c>
      <c r="E38" s="85" t="s">
        <v>31</v>
      </c>
      <c r="F38" s="96">
        <f>F37*0.01</f>
        <v>26837983.690000001</v>
      </c>
      <c r="G38" s="96">
        <v>35155282</v>
      </c>
      <c r="H38" s="255">
        <f t="shared" si="1"/>
        <v>7418000</v>
      </c>
      <c r="I38" s="96">
        <v>35877780</v>
      </c>
      <c r="J38" s="96">
        <v>35877780</v>
      </c>
      <c r="K38" s="30">
        <f t="shared" si="0"/>
        <v>78451062</v>
      </c>
      <c r="L38" s="25"/>
    </row>
    <row r="39" spans="1:14" ht="14.25" customHeight="1" x14ac:dyDescent="0.25">
      <c r="A39" s="22">
        <v>5337</v>
      </c>
      <c r="B39" s="83" t="s">
        <v>72</v>
      </c>
      <c r="C39" s="237"/>
      <c r="D39" s="85" t="s">
        <v>26</v>
      </c>
      <c r="E39" s="85" t="s">
        <v>33</v>
      </c>
      <c r="F39" s="96">
        <v>2656960385</v>
      </c>
      <c r="G39" s="96">
        <f t="shared" ref="G39:J39" si="7">G37-G42-G38</f>
        <v>3180372944</v>
      </c>
      <c r="H39" s="255">
        <f t="shared" si="1"/>
        <v>671059000</v>
      </c>
      <c r="I39" s="96">
        <f t="shared" si="7"/>
        <v>3251900257</v>
      </c>
      <c r="J39" s="96">
        <f t="shared" si="7"/>
        <v>3251900257</v>
      </c>
      <c r="K39" s="30">
        <f t="shared" si="0"/>
        <v>7103332201</v>
      </c>
      <c r="L39" s="25"/>
    </row>
    <row r="40" spans="1:14" ht="14.25" customHeight="1" x14ac:dyDescent="0.25">
      <c r="A40" s="29" t="s">
        <v>73</v>
      </c>
      <c r="B40" s="80" t="s">
        <v>74</v>
      </c>
      <c r="C40" s="237"/>
      <c r="D40" s="85"/>
      <c r="E40" s="85"/>
      <c r="F40" s="96">
        <f>F39*0.9715</f>
        <v>2581237014.0275002</v>
      </c>
      <c r="G40" s="96">
        <v>3089732315</v>
      </c>
      <c r="H40" s="255">
        <f t="shared" si="1"/>
        <v>651934000</v>
      </c>
      <c r="I40" s="96">
        <v>3159221100</v>
      </c>
      <c r="J40" s="96">
        <v>3159221100</v>
      </c>
      <c r="K40" s="30">
        <f t="shared" si="0"/>
        <v>6900887415</v>
      </c>
      <c r="L40" s="25"/>
    </row>
    <row r="41" spans="1:14" ht="14.25" customHeight="1" x14ac:dyDescent="0.25">
      <c r="A41" s="29" t="s">
        <v>75</v>
      </c>
      <c r="B41" s="80" t="s">
        <v>76</v>
      </c>
      <c r="C41" s="237"/>
      <c r="D41" s="85"/>
      <c r="E41" s="85"/>
      <c r="F41" s="96">
        <f>F39*0.0285</f>
        <v>75723370.972499996</v>
      </c>
      <c r="G41" s="96">
        <v>90640629</v>
      </c>
      <c r="H41" s="255">
        <f t="shared" si="1"/>
        <v>19125000</v>
      </c>
      <c r="I41" s="96">
        <v>92679157</v>
      </c>
      <c r="J41" s="96">
        <v>92679157</v>
      </c>
      <c r="K41" s="30">
        <f t="shared" si="0"/>
        <v>202444786</v>
      </c>
      <c r="L41" s="25"/>
    </row>
    <row r="42" spans="1:14" ht="14.25" customHeight="1" x14ac:dyDescent="0.25">
      <c r="A42" s="22" t="s">
        <v>77</v>
      </c>
      <c r="B42" s="83" t="s">
        <v>78</v>
      </c>
      <c r="C42" s="237"/>
      <c r="D42" s="85" t="s">
        <v>26</v>
      </c>
      <c r="E42" s="85" t="s">
        <v>27</v>
      </c>
      <c r="F42" s="96">
        <v>0</v>
      </c>
      <c r="G42" s="96">
        <v>300000000</v>
      </c>
      <c r="H42" s="255">
        <f t="shared" si="1"/>
        <v>63300000</v>
      </c>
      <c r="I42" s="96">
        <v>300000000</v>
      </c>
      <c r="J42" s="96">
        <v>300000000</v>
      </c>
      <c r="K42" s="30">
        <f t="shared" si="0"/>
        <v>663300000</v>
      </c>
      <c r="L42" s="25"/>
    </row>
    <row r="43" spans="1:14" ht="14.25" customHeight="1" x14ac:dyDescent="0.25">
      <c r="A43" s="17">
        <v>5339</v>
      </c>
      <c r="B43" s="18" t="s">
        <v>79</v>
      </c>
      <c r="C43" s="236"/>
      <c r="D43" s="19"/>
      <c r="E43" s="19"/>
      <c r="F43" s="79">
        <v>808653915</v>
      </c>
      <c r="G43" s="182">
        <v>1051250090</v>
      </c>
      <c r="H43" s="269">
        <f t="shared" si="1"/>
        <v>221814000</v>
      </c>
      <c r="I43" s="182">
        <v>1073211810</v>
      </c>
      <c r="J43" s="182">
        <v>1073211810</v>
      </c>
      <c r="K43" s="21">
        <f t="shared" si="0"/>
        <v>2346275900</v>
      </c>
      <c r="L43" s="25"/>
    </row>
    <row r="44" spans="1:14" ht="14.25" customHeight="1" x14ac:dyDescent="0.25">
      <c r="A44" s="22" t="s">
        <v>29</v>
      </c>
      <c r="B44" s="83" t="s">
        <v>36</v>
      </c>
      <c r="C44" s="237"/>
      <c r="D44" s="85" t="s">
        <v>26</v>
      </c>
      <c r="E44" s="85" t="s">
        <v>31</v>
      </c>
      <c r="F44" s="96">
        <f>F43*0.75%</f>
        <v>6064904.3624999998</v>
      </c>
      <c r="G44" s="96">
        <v>7884376</v>
      </c>
      <c r="H44" s="255">
        <f t="shared" si="1"/>
        <v>1664000</v>
      </c>
      <c r="I44" s="96">
        <v>8049089</v>
      </c>
      <c r="J44" s="96">
        <v>8049089</v>
      </c>
      <c r="K44" s="30">
        <f t="shared" si="0"/>
        <v>17597465</v>
      </c>
      <c r="L44" s="25"/>
    </row>
    <row r="45" spans="1:14" ht="14.25" customHeight="1" x14ac:dyDescent="0.25">
      <c r="A45" s="22" t="s">
        <v>80</v>
      </c>
      <c r="B45" s="83" t="s">
        <v>81</v>
      </c>
      <c r="C45" s="237"/>
      <c r="D45" s="85" t="s">
        <v>26</v>
      </c>
      <c r="E45" s="85" t="s">
        <v>33</v>
      </c>
      <c r="F45" s="96">
        <v>461125163.035276</v>
      </c>
      <c r="G45" s="96">
        <v>599462712</v>
      </c>
      <c r="H45" s="255">
        <f t="shared" si="1"/>
        <v>126487000</v>
      </c>
      <c r="I45" s="96">
        <v>611986119</v>
      </c>
      <c r="J45" s="96">
        <v>611986119</v>
      </c>
      <c r="K45" s="30">
        <f t="shared" si="0"/>
        <v>1337935831</v>
      </c>
      <c r="L45" s="25"/>
    </row>
    <row r="46" spans="1:14" ht="14.25" customHeight="1" x14ac:dyDescent="0.25">
      <c r="A46" s="22" t="s">
        <v>82</v>
      </c>
      <c r="B46" s="83" t="s">
        <v>83</v>
      </c>
      <c r="C46" s="237"/>
      <c r="D46" s="85" t="s">
        <v>26</v>
      </c>
      <c r="E46" s="85" t="s">
        <v>27</v>
      </c>
      <c r="F46" s="96">
        <v>286463847</v>
      </c>
      <c r="G46" s="96">
        <v>372341813</v>
      </c>
      <c r="H46" s="255">
        <f t="shared" si="1"/>
        <v>78564000</v>
      </c>
      <c r="I46" s="96">
        <v>380120424</v>
      </c>
      <c r="J46" s="96">
        <v>380120424</v>
      </c>
      <c r="K46" s="30">
        <f t="shared" si="0"/>
        <v>831026237</v>
      </c>
      <c r="L46" s="25"/>
    </row>
    <row r="47" spans="1:14" ht="14.25" customHeight="1" x14ac:dyDescent="0.25">
      <c r="A47" s="29" t="s">
        <v>84</v>
      </c>
      <c r="B47" s="83" t="s">
        <v>85</v>
      </c>
      <c r="C47" s="237"/>
      <c r="D47" s="85" t="s">
        <v>26</v>
      </c>
      <c r="E47" s="85" t="s">
        <v>27</v>
      </c>
      <c r="F47" s="96">
        <v>55000000</v>
      </c>
      <c r="G47" s="96">
        <v>71561189</v>
      </c>
      <c r="H47" s="255">
        <f t="shared" si="1"/>
        <v>15099000</v>
      </c>
      <c r="I47" s="96">
        <v>73056178</v>
      </c>
      <c r="J47" s="96">
        <v>73056178</v>
      </c>
      <c r="K47" s="30">
        <f t="shared" si="0"/>
        <v>159716367</v>
      </c>
      <c r="L47" s="25"/>
    </row>
    <row r="48" spans="1:14" ht="14.25" customHeight="1" x14ac:dyDescent="0.25">
      <c r="A48" s="17">
        <v>5340</v>
      </c>
      <c r="B48" s="18" t="s">
        <v>86</v>
      </c>
      <c r="C48" s="236"/>
      <c r="D48" s="19"/>
      <c r="E48" s="19"/>
      <c r="F48" s="79">
        <v>570032917</v>
      </c>
      <c r="G48" s="79">
        <v>741042792</v>
      </c>
      <c r="H48" s="256">
        <f t="shared" si="1"/>
        <v>156360000</v>
      </c>
      <c r="I48" s="79">
        <v>756523956</v>
      </c>
      <c r="J48" s="79">
        <v>756523956</v>
      </c>
      <c r="K48" s="21">
        <f t="shared" si="0"/>
        <v>1653926748</v>
      </c>
      <c r="L48" s="25"/>
    </row>
    <row r="49" spans="1:13" ht="14.25" customHeight="1" x14ac:dyDescent="0.25">
      <c r="A49" s="22" t="s">
        <v>87</v>
      </c>
      <c r="B49" s="83" t="s">
        <v>88</v>
      </c>
      <c r="C49" s="237"/>
      <c r="D49" s="85" t="s">
        <v>26</v>
      </c>
      <c r="E49" s="85" t="s">
        <v>33</v>
      </c>
      <c r="F49" s="73">
        <v>300668843</v>
      </c>
      <c r="G49" s="96">
        <v>392752680</v>
      </c>
      <c r="H49" s="255">
        <f t="shared" si="1"/>
        <v>82871000</v>
      </c>
      <c r="I49" s="96">
        <v>400957696</v>
      </c>
      <c r="J49" s="96">
        <v>400957696</v>
      </c>
      <c r="K49" s="30">
        <f t="shared" si="0"/>
        <v>876581376</v>
      </c>
      <c r="L49" s="25"/>
    </row>
    <row r="50" spans="1:13" ht="14.25" customHeight="1" x14ac:dyDescent="0.25">
      <c r="A50" s="22" t="s">
        <v>89</v>
      </c>
      <c r="B50" s="83" t="s">
        <v>90</v>
      </c>
      <c r="C50" s="237"/>
      <c r="D50" s="85" t="s">
        <v>26</v>
      </c>
      <c r="E50" s="85" t="s">
        <v>33</v>
      </c>
      <c r="F50" s="73">
        <v>269364074</v>
      </c>
      <c r="G50" s="96">
        <v>348290112</v>
      </c>
      <c r="H50" s="255">
        <f t="shared" si="1"/>
        <v>73489000</v>
      </c>
      <c r="I50" s="96">
        <v>355566259</v>
      </c>
      <c r="J50" s="96">
        <v>355566259</v>
      </c>
      <c r="K50" s="30">
        <f t="shared" si="0"/>
        <v>777345371</v>
      </c>
      <c r="L50" s="25"/>
    </row>
    <row r="51" spans="1:13" ht="14.25" customHeight="1" x14ac:dyDescent="0.25">
      <c r="A51" s="32"/>
      <c r="B51" s="33"/>
      <c r="C51" s="238"/>
      <c r="D51" s="34"/>
      <c r="E51" s="34"/>
      <c r="F51" s="183"/>
      <c r="G51" s="184"/>
      <c r="H51" s="270"/>
      <c r="I51" s="184"/>
      <c r="J51" s="184"/>
      <c r="K51" s="36"/>
      <c r="L51" s="25"/>
      <c r="M51" s="60"/>
    </row>
    <row r="52" spans="1:13" ht="19.5" customHeight="1" thickBot="1" x14ac:dyDescent="0.3">
      <c r="A52" s="475" t="s">
        <v>91</v>
      </c>
      <c r="B52" s="476"/>
      <c r="C52" s="369"/>
      <c r="D52" s="37"/>
      <c r="E52" s="37"/>
      <c r="F52" s="185">
        <f>F53+F57+F61+F63+F65</f>
        <v>2808772000</v>
      </c>
      <c r="G52" s="185">
        <f>G53+G57+G61+G65</f>
        <v>2909763267</v>
      </c>
      <c r="H52" s="271"/>
      <c r="I52" s="185">
        <f>I53+I57+I92+I94</f>
        <v>3400000000</v>
      </c>
      <c r="J52" s="38">
        <f>J53+J57+J61+J65+J90</f>
        <v>3816428324</v>
      </c>
      <c r="K52" s="39">
        <f>SUM(G52:J52)-I52</f>
        <v>6726191591</v>
      </c>
      <c r="L52" s="25"/>
    </row>
    <row r="53" spans="1:13" ht="14.25" customHeight="1" x14ac:dyDescent="0.25">
      <c r="A53" s="113">
        <v>5309</v>
      </c>
      <c r="B53" s="114" t="s">
        <v>92</v>
      </c>
      <c r="C53" s="239" t="s">
        <v>93</v>
      </c>
      <c r="D53" s="115"/>
      <c r="E53" s="115"/>
      <c r="F53" s="186">
        <v>2014000000</v>
      </c>
      <c r="G53" s="186">
        <v>2248000000</v>
      </c>
      <c r="H53" s="272"/>
      <c r="I53" s="186">
        <v>3000000000</v>
      </c>
      <c r="J53" s="186">
        <v>3012000000</v>
      </c>
      <c r="K53" s="117">
        <f>SUM(G53:J53)-I53</f>
        <v>5260000000</v>
      </c>
      <c r="L53" s="25"/>
      <c r="M53" s="60"/>
    </row>
    <row r="54" spans="1:13" ht="14.25" customHeight="1" x14ac:dyDescent="0.25">
      <c r="A54" s="22" t="s">
        <v>29</v>
      </c>
      <c r="B54" s="83" t="s">
        <v>94</v>
      </c>
      <c r="C54" s="237"/>
      <c r="D54" s="89" t="s">
        <v>95</v>
      </c>
      <c r="E54" s="85" t="s">
        <v>31</v>
      </c>
      <c r="F54" s="96">
        <v>20000000</v>
      </c>
      <c r="G54" s="96">
        <f t="shared" ref="G54:J54" si="8">G53*0.01</f>
        <v>22480000</v>
      </c>
      <c r="H54" s="255"/>
      <c r="I54" s="96">
        <f t="shared" si="8"/>
        <v>30000000</v>
      </c>
      <c r="J54" s="96">
        <f t="shared" si="8"/>
        <v>30120000</v>
      </c>
      <c r="K54" s="30">
        <f>SUM(G54:J54)-I54</f>
        <v>52600000</v>
      </c>
      <c r="L54" s="25"/>
    </row>
    <row r="55" spans="1:13" ht="14.25" customHeight="1" x14ac:dyDescent="0.25">
      <c r="A55" s="17"/>
      <c r="B55" s="83" t="s">
        <v>96</v>
      </c>
      <c r="C55" s="237"/>
      <c r="D55" s="89" t="s">
        <v>95</v>
      </c>
      <c r="E55" s="85" t="s">
        <v>27</v>
      </c>
      <c r="F55" s="96">
        <f t="shared" ref="F55:J55" si="9">F53-F54</f>
        <v>1994000000</v>
      </c>
      <c r="G55" s="96">
        <f t="shared" si="9"/>
        <v>2225520000</v>
      </c>
      <c r="H55" s="255"/>
      <c r="I55" s="96">
        <f t="shared" si="9"/>
        <v>2970000000</v>
      </c>
      <c r="J55" s="96">
        <f t="shared" si="9"/>
        <v>2981880000</v>
      </c>
      <c r="K55" s="30">
        <f>SUM(G55:J55)-I54</f>
        <v>8147400000</v>
      </c>
      <c r="L55" s="25"/>
    </row>
    <row r="56" spans="1:13" ht="14.25" customHeight="1" thickBot="1" x14ac:dyDescent="0.3">
      <c r="A56" s="17"/>
      <c r="B56" s="83"/>
      <c r="C56" s="237"/>
      <c r="D56" s="89"/>
      <c r="E56" s="85"/>
      <c r="F56" s="96"/>
      <c r="G56" s="96"/>
      <c r="H56" s="255"/>
      <c r="I56" s="96"/>
      <c r="J56" s="96"/>
      <c r="K56" s="30"/>
      <c r="L56" s="25"/>
    </row>
    <row r="57" spans="1:13" ht="14.25" customHeight="1" x14ac:dyDescent="0.25">
      <c r="A57" s="17" t="s">
        <v>97</v>
      </c>
      <c r="B57" s="18" t="s">
        <v>98</v>
      </c>
      <c r="C57" s="239" t="s">
        <v>99</v>
      </c>
      <c r="D57" s="42"/>
      <c r="E57" s="43"/>
      <c r="F57" s="79">
        <v>150000000</v>
      </c>
      <c r="G57" s="79">
        <v>150000000</v>
      </c>
      <c r="H57" s="256"/>
      <c r="I57" s="79">
        <v>150000000</v>
      </c>
      <c r="J57" s="79">
        <v>150000000</v>
      </c>
      <c r="K57" s="21">
        <f>SUM(G57:J57)-I57</f>
        <v>300000000</v>
      </c>
      <c r="L57" s="171"/>
      <c r="M57">
        <f>2850+425</f>
        <v>3275</v>
      </c>
    </row>
    <row r="58" spans="1:13" ht="14.25" customHeight="1" x14ac:dyDescent="0.25">
      <c r="A58" s="17"/>
      <c r="B58" s="83" t="s">
        <v>94</v>
      </c>
      <c r="C58" s="237"/>
      <c r="D58" s="89" t="s">
        <v>95</v>
      </c>
      <c r="E58" s="85" t="s">
        <v>31</v>
      </c>
      <c r="F58" s="96">
        <v>1500000</v>
      </c>
      <c r="G58" s="96">
        <f t="shared" ref="G58:J58" si="10">G57*0.01</f>
        <v>1500000</v>
      </c>
      <c r="H58" s="255"/>
      <c r="I58" s="96">
        <f t="shared" si="10"/>
        <v>1500000</v>
      </c>
      <c r="J58" s="96">
        <f t="shared" si="10"/>
        <v>1500000</v>
      </c>
      <c r="K58" s="30">
        <f>SUM(G58:J58)</f>
        <v>4500000</v>
      </c>
      <c r="L58" s="25"/>
    </row>
    <row r="59" spans="1:13" ht="14.25" customHeight="1" x14ac:dyDescent="0.25">
      <c r="A59" s="44"/>
      <c r="B59" s="92" t="s">
        <v>100</v>
      </c>
      <c r="C59" s="240"/>
      <c r="D59" s="90" t="s">
        <v>95</v>
      </c>
      <c r="E59" s="91" t="s">
        <v>33</v>
      </c>
      <c r="F59" s="187">
        <f t="shared" ref="F59:J59" si="11">F57-F58</f>
        <v>148500000</v>
      </c>
      <c r="G59" s="96">
        <f t="shared" si="11"/>
        <v>148500000</v>
      </c>
      <c r="H59" s="255"/>
      <c r="I59" s="96">
        <f t="shared" si="11"/>
        <v>148500000</v>
      </c>
      <c r="J59" s="96">
        <f t="shared" si="11"/>
        <v>148500000</v>
      </c>
      <c r="K59" s="30">
        <f>SUM(G59:J59)</f>
        <v>445500000</v>
      </c>
      <c r="L59" s="25"/>
    </row>
    <row r="60" spans="1:13" ht="14.25" customHeight="1" x14ac:dyDescent="0.25">
      <c r="A60" s="44"/>
      <c r="B60" s="92"/>
      <c r="C60" s="240"/>
      <c r="D60" s="90"/>
      <c r="E60" s="91"/>
      <c r="F60" s="187"/>
      <c r="G60" s="188"/>
      <c r="H60" s="273"/>
      <c r="I60" s="96"/>
      <c r="J60" s="96"/>
      <c r="K60" s="30"/>
      <c r="L60" s="25"/>
    </row>
    <row r="61" spans="1:13" ht="14.25" customHeight="1" x14ac:dyDescent="0.25">
      <c r="A61" s="17">
        <v>5314</v>
      </c>
      <c r="B61" s="18" t="s">
        <v>101</v>
      </c>
      <c r="C61" s="236" t="s">
        <v>102</v>
      </c>
      <c r="D61" s="42" t="s">
        <v>95</v>
      </c>
      <c r="E61" s="43" t="s">
        <v>61</v>
      </c>
      <c r="F61" s="79">
        <v>7500000</v>
      </c>
      <c r="G61" s="79">
        <v>7500000</v>
      </c>
      <c r="H61" s="256"/>
      <c r="I61" s="252"/>
      <c r="J61" s="79">
        <v>8000000</v>
      </c>
      <c r="K61" s="21" t="e">
        <f>G61+#REF!</f>
        <v>#REF!</v>
      </c>
      <c r="L61" s="25"/>
    </row>
    <row r="62" spans="1:13" ht="14.25" customHeight="1" x14ac:dyDescent="0.25">
      <c r="A62" s="44"/>
      <c r="B62" s="74"/>
      <c r="C62" s="241"/>
      <c r="D62" s="45"/>
      <c r="E62" s="75"/>
      <c r="F62" s="189"/>
      <c r="G62" s="190"/>
      <c r="H62" s="274"/>
      <c r="I62" s="23"/>
      <c r="J62" s="252"/>
      <c r="K62" s="24"/>
      <c r="L62" s="25"/>
    </row>
    <row r="63" spans="1:13" ht="14.25" customHeight="1" x14ac:dyDescent="0.25">
      <c r="A63" s="44">
        <v>5334</v>
      </c>
      <c r="B63" s="74" t="s">
        <v>67</v>
      </c>
      <c r="C63" s="241"/>
      <c r="D63" s="45" t="s">
        <v>95</v>
      </c>
      <c r="E63" s="75" t="s">
        <v>68</v>
      </c>
      <c r="F63" s="189">
        <v>121052000</v>
      </c>
      <c r="G63" s="190"/>
      <c r="H63" s="274"/>
      <c r="I63" s="23"/>
      <c r="J63" s="252"/>
      <c r="K63" s="24"/>
      <c r="L63" s="25"/>
    </row>
    <row r="64" spans="1:13" ht="14.25" customHeight="1" x14ac:dyDescent="0.25">
      <c r="A64" s="44"/>
      <c r="B64" s="74"/>
      <c r="C64" s="241"/>
      <c r="D64" s="45"/>
      <c r="E64" s="75"/>
      <c r="F64" s="189"/>
      <c r="G64" s="190"/>
      <c r="H64" s="274"/>
      <c r="I64" s="23"/>
      <c r="J64" s="252"/>
      <c r="K64" s="24"/>
      <c r="L64" s="25"/>
    </row>
    <row r="65" spans="1:14" ht="14.25" customHeight="1" x14ac:dyDescent="0.25">
      <c r="A65" s="68" t="s">
        <v>103</v>
      </c>
      <c r="B65" s="76" t="s">
        <v>104</v>
      </c>
      <c r="C65" s="242" t="s">
        <v>105</v>
      </c>
      <c r="D65" s="77" t="s">
        <v>95</v>
      </c>
      <c r="E65" s="78" t="s">
        <v>61</v>
      </c>
      <c r="F65" s="79">
        <f>F66+F67+F69+F70+F71+F72+F74+F75+F73+F68</f>
        <v>516220000</v>
      </c>
      <c r="G65" s="79">
        <f>G66+G67+G69+G70+G71+G72+G74+G75+G73+G68+G81+G83</f>
        <v>504263267</v>
      </c>
      <c r="H65" s="256"/>
      <c r="I65" s="23"/>
      <c r="J65" s="79">
        <f>J66+J70+J75+J81+J82+J83+J86</f>
        <v>646428324</v>
      </c>
      <c r="K65" s="21" t="e">
        <f>G65+#REF!</f>
        <v>#REF!</v>
      </c>
      <c r="L65" s="25"/>
      <c r="N65" s="265">
        <f>504263-504223</f>
        <v>40</v>
      </c>
    </row>
    <row r="66" spans="1:14" ht="14.25" customHeight="1" x14ac:dyDescent="0.25">
      <c r="A66" s="93" t="s">
        <v>39</v>
      </c>
      <c r="B66" s="66" t="s">
        <v>106</v>
      </c>
      <c r="C66" s="243"/>
      <c r="D66" s="94"/>
      <c r="E66" s="95"/>
      <c r="F66" s="282">
        <v>8000000</v>
      </c>
      <c r="G66" s="283">
        <v>6500000</v>
      </c>
      <c r="H66" s="273"/>
      <c r="I66" s="23"/>
      <c r="J66" s="96">
        <v>20000000</v>
      </c>
      <c r="K66" s="30" t="e">
        <f>G66+#REF!</f>
        <v>#REF!</v>
      </c>
      <c r="L66" s="25"/>
    </row>
    <row r="67" spans="1:14" ht="14.25" customHeight="1" x14ac:dyDescent="0.25">
      <c r="A67" s="93">
        <v>5311</v>
      </c>
      <c r="B67" s="66" t="s">
        <v>44</v>
      </c>
      <c r="C67" s="243"/>
      <c r="D67" s="95" t="s">
        <v>107</v>
      </c>
      <c r="E67" s="95" t="s">
        <v>33</v>
      </c>
      <c r="F67" s="282">
        <f>40000000-F68</f>
        <v>39800000</v>
      </c>
      <c r="G67" s="283"/>
      <c r="H67" s="273"/>
      <c r="I67" s="23"/>
      <c r="J67" s="96"/>
      <c r="K67" s="30" t="e">
        <f>G67+#REF!</f>
        <v>#REF!</v>
      </c>
      <c r="L67" s="25"/>
    </row>
    <row r="68" spans="1:14" ht="14.25" customHeight="1" x14ac:dyDescent="0.25">
      <c r="A68" s="93"/>
      <c r="B68" s="66" t="s">
        <v>30</v>
      </c>
      <c r="C68" s="243"/>
      <c r="D68" s="95" t="s">
        <v>107</v>
      </c>
      <c r="E68" s="95" t="s">
        <v>31</v>
      </c>
      <c r="F68" s="284">
        <v>200000</v>
      </c>
      <c r="G68" s="283"/>
      <c r="H68" s="273"/>
      <c r="I68" s="23"/>
      <c r="J68" s="96"/>
      <c r="K68" s="30" t="e">
        <f>G68+#REF!</f>
        <v>#REF!</v>
      </c>
      <c r="L68" s="25"/>
    </row>
    <row r="69" spans="1:14" ht="14.25" customHeight="1" x14ac:dyDescent="0.25">
      <c r="A69" s="93">
        <v>5312</v>
      </c>
      <c r="B69" s="66" t="s">
        <v>56</v>
      </c>
      <c r="C69" s="243"/>
      <c r="D69" s="94"/>
      <c r="E69" s="95"/>
      <c r="F69" s="282">
        <v>2000000</v>
      </c>
      <c r="G69" s="283">
        <v>12000000</v>
      </c>
      <c r="H69" s="273"/>
      <c r="I69" s="23"/>
      <c r="J69" s="96"/>
      <c r="K69" s="30" t="e">
        <f>G69+#REF!</f>
        <v>#REF!</v>
      </c>
      <c r="L69" s="25"/>
    </row>
    <row r="70" spans="1:14" ht="14.25" customHeight="1" x14ac:dyDescent="0.25">
      <c r="A70" s="93">
        <v>5318</v>
      </c>
      <c r="B70" s="66" t="s">
        <v>108</v>
      </c>
      <c r="C70" s="243"/>
      <c r="D70" s="94"/>
      <c r="E70" s="95"/>
      <c r="F70" s="282">
        <v>2000000</v>
      </c>
      <c r="G70" s="283">
        <v>2000000</v>
      </c>
      <c r="H70" s="273"/>
      <c r="I70" s="23"/>
      <c r="J70" s="96">
        <v>2000000</v>
      </c>
      <c r="K70" s="30" t="e">
        <f>G70+#REF!</f>
        <v>#REF!</v>
      </c>
      <c r="L70" s="25"/>
    </row>
    <row r="71" spans="1:14" ht="14.25" customHeight="1" x14ac:dyDescent="0.25">
      <c r="A71" s="93"/>
      <c r="B71" s="66" t="s">
        <v>109</v>
      </c>
      <c r="C71" s="243"/>
      <c r="D71" s="94"/>
      <c r="E71" s="95"/>
      <c r="F71" s="282">
        <v>16220000</v>
      </c>
      <c r="G71" s="283">
        <v>20000000</v>
      </c>
      <c r="H71" s="273"/>
      <c r="I71" s="23"/>
      <c r="J71" s="96"/>
      <c r="K71" s="30" t="e">
        <f>G71+#REF!</f>
        <v>#REF!</v>
      </c>
      <c r="L71" s="25"/>
    </row>
    <row r="72" spans="1:14" ht="14.25" customHeight="1" x14ac:dyDescent="0.25">
      <c r="A72" s="93">
        <v>5337</v>
      </c>
      <c r="B72" s="66" t="s">
        <v>70</v>
      </c>
      <c r="C72" s="243"/>
      <c r="D72" s="95"/>
      <c r="E72" s="97"/>
      <c r="F72" s="282">
        <f>40000000-F73</f>
        <v>39600000</v>
      </c>
      <c r="G72" s="188"/>
      <c r="H72" s="273"/>
      <c r="I72" s="23"/>
      <c r="J72" s="96"/>
      <c r="K72" s="30" t="e">
        <f>G72+#REF!</f>
        <v>#REF!</v>
      </c>
      <c r="L72" s="25"/>
    </row>
    <row r="73" spans="1:14" ht="15.6" customHeight="1" x14ac:dyDescent="0.25">
      <c r="A73" s="93"/>
      <c r="B73" s="98" t="s">
        <v>94</v>
      </c>
      <c r="C73" s="243"/>
      <c r="D73" s="95" t="s">
        <v>107</v>
      </c>
      <c r="E73" s="95" t="s">
        <v>110</v>
      </c>
      <c r="F73" s="282">
        <v>400000</v>
      </c>
      <c r="G73" s="188"/>
      <c r="H73" s="273"/>
      <c r="I73" s="23"/>
      <c r="J73" s="96"/>
      <c r="K73" s="30" t="e">
        <f>G73+#REF!</f>
        <v>#REF!</v>
      </c>
      <c r="L73" s="25"/>
    </row>
    <row r="74" spans="1:14" ht="14.25" customHeight="1" x14ac:dyDescent="0.25">
      <c r="A74" s="93">
        <v>5340</v>
      </c>
      <c r="B74" s="66" t="s">
        <v>90</v>
      </c>
      <c r="C74" s="243"/>
      <c r="D74" s="94"/>
      <c r="E74" s="95"/>
      <c r="F74" s="282">
        <v>40000000</v>
      </c>
      <c r="G74" s="188"/>
      <c r="H74" s="273"/>
      <c r="I74" s="23"/>
      <c r="J74" s="96"/>
      <c r="K74" s="30" t="e">
        <f>G74+#REF!</f>
        <v>#REF!</v>
      </c>
      <c r="L74" s="25"/>
    </row>
    <row r="75" spans="1:14" ht="14.25" customHeight="1" x14ac:dyDescent="0.25">
      <c r="A75" s="93">
        <v>5339</v>
      </c>
      <c r="B75" s="66" t="s">
        <v>79</v>
      </c>
      <c r="C75" s="243"/>
      <c r="D75" s="94"/>
      <c r="E75" s="95"/>
      <c r="F75" s="282">
        <v>368000000</v>
      </c>
      <c r="G75" s="283">
        <v>250000000</v>
      </c>
      <c r="H75" s="273"/>
      <c r="I75" s="23"/>
      <c r="J75" s="96">
        <v>275000000</v>
      </c>
      <c r="K75" s="30" t="e">
        <f>G75+#REF!</f>
        <v>#REF!</v>
      </c>
      <c r="L75" s="25"/>
      <c r="M75" s="60"/>
    </row>
    <row r="76" spans="1:14" ht="14.25" customHeight="1" x14ac:dyDescent="0.25">
      <c r="A76" s="93"/>
      <c r="B76" s="66" t="s">
        <v>111</v>
      </c>
      <c r="C76" s="243"/>
      <c r="D76" s="65" t="s">
        <v>107</v>
      </c>
      <c r="E76" s="65" t="s">
        <v>33</v>
      </c>
      <c r="F76" s="73">
        <f>118000000*0.9925</f>
        <v>117115000</v>
      </c>
      <c r="G76" s="188"/>
      <c r="H76" s="273"/>
      <c r="I76" s="23"/>
      <c r="J76" s="96"/>
      <c r="K76" s="30" t="e">
        <f>G76+#REF!</f>
        <v>#REF!</v>
      </c>
      <c r="L76" s="25"/>
    </row>
    <row r="77" spans="1:14" ht="14.25" customHeight="1" x14ac:dyDescent="0.25">
      <c r="A77" s="93"/>
      <c r="B77" s="66" t="s">
        <v>112</v>
      </c>
      <c r="C77" s="243"/>
      <c r="D77" s="65" t="s">
        <v>107</v>
      </c>
      <c r="E77" s="65" t="s">
        <v>31</v>
      </c>
      <c r="F77" s="73">
        <f>118000000*0.0075</f>
        <v>885000</v>
      </c>
      <c r="G77" s="188"/>
      <c r="H77" s="273"/>
      <c r="I77" s="23"/>
      <c r="J77" s="96"/>
      <c r="K77" s="30" t="e">
        <f>G77+#REF!</f>
        <v>#REF!</v>
      </c>
      <c r="L77" s="25"/>
    </row>
    <row r="78" spans="1:14" ht="14.25" customHeight="1" x14ac:dyDescent="0.25">
      <c r="A78" s="93"/>
      <c r="B78" s="66" t="s">
        <v>113</v>
      </c>
      <c r="C78" s="243"/>
      <c r="D78" s="65" t="s">
        <v>107</v>
      </c>
      <c r="E78" s="67" t="s">
        <v>27</v>
      </c>
      <c r="F78" s="73">
        <f>125000000-F79</f>
        <v>123125000</v>
      </c>
      <c r="G78" s="188">
        <f>175000000-(175000000*0.0075)</f>
        <v>173687500</v>
      </c>
      <c r="H78" s="273"/>
      <c r="I78" s="23"/>
      <c r="J78" s="96">
        <f>200000000-(200000000*0.0075)</f>
        <v>198500000</v>
      </c>
      <c r="K78" s="30" t="e">
        <f>G78+#REF!</f>
        <v>#REF!</v>
      </c>
      <c r="L78" s="25"/>
    </row>
    <row r="79" spans="1:14" ht="14.25" customHeight="1" x14ac:dyDescent="0.25">
      <c r="A79" s="99"/>
      <c r="B79" s="66" t="s">
        <v>114</v>
      </c>
      <c r="C79" s="243"/>
      <c r="D79" s="65" t="s">
        <v>107</v>
      </c>
      <c r="E79" s="69" t="s">
        <v>31</v>
      </c>
      <c r="F79" s="73">
        <f>250000000*0.0075</f>
        <v>1875000</v>
      </c>
      <c r="G79" s="73">
        <f>250000000*0.0075</f>
        <v>1875000</v>
      </c>
      <c r="H79" s="275"/>
      <c r="I79" s="23"/>
      <c r="J79" s="96">
        <f>275000000*0.0075</f>
        <v>2062500</v>
      </c>
      <c r="K79" s="30" t="e">
        <f>G79+#REF!</f>
        <v>#REF!</v>
      </c>
      <c r="L79" s="25"/>
    </row>
    <row r="80" spans="1:14" ht="14.25" customHeight="1" x14ac:dyDescent="0.25">
      <c r="A80" s="101" t="s">
        <v>84</v>
      </c>
      <c r="B80" s="102" t="s">
        <v>115</v>
      </c>
      <c r="C80" s="244"/>
      <c r="D80" s="100"/>
      <c r="E80" s="100"/>
      <c r="F80" s="191">
        <v>125000000</v>
      </c>
      <c r="G80" s="188">
        <f>75000000-(75000000*0.0075)</f>
        <v>74437500</v>
      </c>
      <c r="H80" s="273"/>
      <c r="I80" s="23"/>
      <c r="J80" s="96">
        <f>75000000-(75000000*0.0075)</f>
        <v>74437500</v>
      </c>
      <c r="K80" s="30" t="e">
        <f>G80+#REF!</f>
        <v>#REF!</v>
      </c>
      <c r="L80" s="25"/>
    </row>
    <row r="81" spans="1:14" ht="14.25" customHeight="1" x14ac:dyDescent="0.25">
      <c r="A81" s="173"/>
      <c r="B81" s="174" t="s">
        <v>117</v>
      </c>
      <c r="C81" s="245"/>
      <c r="D81" s="65" t="s">
        <v>107</v>
      </c>
      <c r="E81" s="175" t="s">
        <v>118</v>
      </c>
      <c r="F81" s="192"/>
      <c r="G81" s="283">
        <v>200798267</v>
      </c>
      <c r="H81" s="273"/>
      <c r="I81" s="23"/>
      <c r="J81" s="96">
        <v>267428324</v>
      </c>
      <c r="K81" s="30" t="e">
        <f>G81+#REF!</f>
        <v>#REF!</v>
      </c>
      <c r="L81" s="25"/>
    </row>
    <row r="82" spans="1:14" ht="14.25" customHeight="1" x14ac:dyDescent="0.25">
      <c r="A82" s="173"/>
      <c r="B82" s="174" t="s">
        <v>119</v>
      </c>
      <c r="C82" s="245"/>
      <c r="D82" s="176"/>
      <c r="E82" s="175"/>
      <c r="F82" s="192"/>
      <c r="G82" s="188"/>
      <c r="H82" s="273"/>
      <c r="I82" s="23"/>
      <c r="J82" s="96">
        <v>2000000</v>
      </c>
      <c r="K82" s="30"/>
      <c r="L82" s="25"/>
    </row>
    <row r="83" spans="1:14" ht="14.25" customHeight="1" x14ac:dyDescent="0.25">
      <c r="A83" s="173"/>
      <c r="B83" s="174" t="s">
        <v>120</v>
      </c>
      <c r="C83" s="245"/>
      <c r="D83" s="176"/>
      <c r="E83" s="175"/>
      <c r="F83" s="192"/>
      <c r="G83" s="283">
        <v>12965000</v>
      </c>
      <c r="H83" s="273"/>
      <c r="I83" s="23"/>
      <c r="J83" s="96">
        <v>30000000</v>
      </c>
      <c r="K83" s="30" t="e">
        <f>G83+#REF!</f>
        <v>#REF!</v>
      </c>
      <c r="L83" s="25"/>
      <c r="N83" s="60"/>
    </row>
    <row r="84" spans="1:14" ht="14.1" customHeight="1" x14ac:dyDescent="0.25">
      <c r="A84" s="173"/>
      <c r="B84" s="174" t="s">
        <v>121</v>
      </c>
      <c r="C84" s="245"/>
      <c r="D84" s="176"/>
      <c r="E84" s="175"/>
      <c r="F84" s="192"/>
      <c r="G84" s="188"/>
      <c r="H84" s="273"/>
      <c r="I84" s="23"/>
      <c r="J84" s="96"/>
      <c r="K84" s="30" t="e">
        <f>G84+#REF!</f>
        <v>#REF!</v>
      </c>
      <c r="L84" s="25"/>
      <c r="N84" s="60"/>
    </row>
    <row r="85" spans="1:14" ht="14.1" customHeight="1" x14ac:dyDescent="0.25">
      <c r="A85" s="173"/>
      <c r="B85" s="174" t="s">
        <v>122</v>
      </c>
      <c r="C85" s="245"/>
      <c r="D85" s="176"/>
      <c r="E85" s="175"/>
      <c r="F85" s="192"/>
      <c r="G85" s="188"/>
      <c r="H85" s="273"/>
      <c r="I85" s="23"/>
      <c r="J85" s="96"/>
      <c r="K85" s="30" t="e">
        <f>G85+#REF!</f>
        <v>#REF!</v>
      </c>
      <c r="L85" s="25"/>
      <c r="N85" s="60"/>
    </row>
    <row r="86" spans="1:14" ht="14.1" customHeight="1" x14ac:dyDescent="0.25">
      <c r="A86" s="173"/>
      <c r="B86" s="174" t="s">
        <v>123</v>
      </c>
      <c r="C86" s="245"/>
      <c r="D86" s="176"/>
      <c r="E86" s="175"/>
      <c r="F86" s="192"/>
      <c r="G86" s="188"/>
      <c r="H86" s="273"/>
      <c r="I86" s="23"/>
      <c r="J86" s="96">
        <v>50000000</v>
      </c>
      <c r="K86" s="30"/>
      <c r="L86" s="25"/>
      <c r="N86" s="60"/>
    </row>
    <row r="87" spans="1:14" ht="14.1" customHeight="1" x14ac:dyDescent="0.25">
      <c r="A87" s="173"/>
      <c r="B87" s="251" t="s">
        <v>124</v>
      </c>
      <c r="K87" s="30" t="e">
        <f>G86+#REF!</f>
        <v>#REF!</v>
      </c>
      <c r="L87" s="25"/>
      <c r="N87" s="60"/>
    </row>
    <row r="88" spans="1:14" ht="14.1" customHeight="1" x14ac:dyDescent="0.25">
      <c r="A88" s="173"/>
      <c r="B88" s="251"/>
      <c r="K88" s="30"/>
      <c r="L88" s="25"/>
      <c r="N88" s="60"/>
    </row>
    <row r="89" spans="1:14" ht="14.1" customHeight="1" x14ac:dyDescent="0.25">
      <c r="A89" s="46"/>
      <c r="B89" s="47"/>
      <c r="C89" s="246"/>
      <c r="D89" s="48"/>
      <c r="E89" s="48"/>
      <c r="F89" s="193"/>
      <c r="G89" s="190"/>
      <c r="H89" s="274"/>
      <c r="I89" s="23"/>
      <c r="J89" s="252"/>
      <c r="K89" s="24"/>
      <c r="L89" s="25"/>
    </row>
    <row r="90" spans="1:14" s="52" customFormat="1" ht="14.1" customHeight="1" x14ac:dyDescent="0.25">
      <c r="A90" s="46">
        <v>5312</v>
      </c>
      <c r="B90" s="47" t="s">
        <v>55</v>
      </c>
      <c r="C90" s="246"/>
      <c r="D90" s="89" t="s">
        <v>95</v>
      </c>
      <c r="E90" s="48"/>
      <c r="F90" s="193"/>
      <c r="G90" s="194"/>
      <c r="H90" s="277"/>
      <c r="I90" s="49"/>
      <c r="J90" s="194">
        <v>0</v>
      </c>
      <c r="K90" s="50">
        <f>SUM(G90:J90)</f>
        <v>0</v>
      </c>
      <c r="L90" s="51"/>
    </row>
    <row r="91" spans="1:14" s="52" customFormat="1" ht="14.1" customHeight="1" x14ac:dyDescent="0.25">
      <c r="A91" s="46"/>
      <c r="B91" s="47"/>
      <c r="C91" s="246"/>
      <c r="D91" s="48"/>
      <c r="E91" s="48"/>
      <c r="F91" s="193"/>
      <c r="G91" s="194"/>
      <c r="H91" s="277"/>
      <c r="I91" s="49"/>
      <c r="J91" s="194"/>
      <c r="K91" s="50"/>
      <c r="L91" s="51"/>
    </row>
    <row r="92" spans="1:14" s="52" customFormat="1" ht="14.1" customHeight="1" x14ac:dyDescent="0.25">
      <c r="A92" s="46" t="s">
        <v>125</v>
      </c>
      <c r="B92" s="47" t="s">
        <v>126</v>
      </c>
      <c r="C92" s="246"/>
      <c r="D92" s="89" t="s">
        <v>95</v>
      </c>
      <c r="E92" s="48"/>
      <c r="F92" s="193"/>
      <c r="G92" s="194"/>
      <c r="H92" s="277"/>
      <c r="I92" s="49">
        <v>50000000</v>
      </c>
      <c r="J92" s="194"/>
      <c r="K92" s="50">
        <f>SUM(G92:J92)-I92</f>
        <v>0</v>
      </c>
      <c r="L92" s="51"/>
    </row>
    <row r="93" spans="1:14" s="52" customFormat="1" ht="14.1" customHeight="1" x14ac:dyDescent="0.25">
      <c r="A93" s="46"/>
      <c r="B93" s="47"/>
      <c r="C93" s="246"/>
      <c r="D93" s="48"/>
      <c r="E93" s="48"/>
      <c r="F93" s="193"/>
      <c r="G93" s="194"/>
      <c r="H93" s="277"/>
      <c r="I93" s="49"/>
      <c r="J93" s="194"/>
      <c r="K93" s="50"/>
      <c r="L93" s="51"/>
    </row>
    <row r="94" spans="1:14" s="52" customFormat="1" ht="14.25" customHeight="1" x14ac:dyDescent="0.25">
      <c r="A94" s="54" t="s">
        <v>127</v>
      </c>
      <c r="B94" s="55" t="s">
        <v>120</v>
      </c>
      <c r="C94" s="247"/>
      <c r="D94" s="89" t="s">
        <v>95</v>
      </c>
      <c r="E94" s="53"/>
      <c r="F94" s="195"/>
      <c r="G94" s="194"/>
      <c r="H94" s="277"/>
      <c r="I94" s="49">
        <v>200000000</v>
      </c>
      <c r="J94" s="194"/>
      <c r="K94" s="50">
        <f>SUM(G94:J94)-I94</f>
        <v>0</v>
      </c>
      <c r="L94" s="51"/>
    </row>
    <row r="95" spans="1:14" ht="14.25" customHeight="1" x14ac:dyDescent="0.25">
      <c r="A95" s="32"/>
      <c r="B95" s="33"/>
      <c r="C95" s="238"/>
      <c r="D95" s="34"/>
      <c r="E95" s="34"/>
      <c r="F95" s="183"/>
      <c r="G95" s="184"/>
      <c r="H95" s="270"/>
      <c r="I95" s="35"/>
      <c r="J95" s="184"/>
      <c r="K95" s="36"/>
      <c r="L95" s="25"/>
    </row>
    <row r="96" spans="1:14" ht="19.5" customHeight="1" thickBot="1" x14ac:dyDescent="0.25">
      <c r="A96" s="475" t="s">
        <v>130</v>
      </c>
      <c r="B96" s="476"/>
      <c r="C96" s="369"/>
      <c r="D96" s="37"/>
      <c r="E96" s="37"/>
      <c r="F96" s="185"/>
      <c r="G96" s="185">
        <f>G97+G112+G115+G119+G123</f>
        <v>4250000000</v>
      </c>
      <c r="H96" s="271">
        <f>H97+H112+H115+H119+H123</f>
        <v>4250000000</v>
      </c>
      <c r="I96" s="38">
        <f t="shared" ref="I96:J96" si="12">I97+I112+I115+I119+I123</f>
        <v>4250000000</v>
      </c>
      <c r="J96" s="38">
        <f t="shared" si="12"/>
        <v>4250000000</v>
      </c>
      <c r="K96" s="39">
        <f t="shared" ref="K96:K126" si="13">SUM(G96:J96)-I96</f>
        <v>12750000000</v>
      </c>
      <c r="L96" s="56"/>
    </row>
    <row r="97" spans="1:12" ht="19.5" customHeight="1" x14ac:dyDescent="0.25">
      <c r="A97" s="88" t="s">
        <v>103</v>
      </c>
      <c r="B97" s="87" t="s">
        <v>104</v>
      </c>
      <c r="C97" s="236" t="s">
        <v>105</v>
      </c>
      <c r="D97" s="106"/>
      <c r="E97" s="107"/>
      <c r="F97" s="108"/>
      <c r="G97" s="109">
        <f>G98+G104+G108</f>
        <v>2050000000</v>
      </c>
      <c r="H97" s="278">
        <f>H98+H104+H108</f>
        <v>2050000000</v>
      </c>
      <c r="I97" s="109">
        <f t="shared" ref="I97:J97" si="14">I98+I104+I108</f>
        <v>2050000000</v>
      </c>
      <c r="J97" s="109">
        <f t="shared" si="14"/>
        <v>2050000000</v>
      </c>
      <c r="K97" s="110">
        <f t="shared" si="13"/>
        <v>6150000000</v>
      </c>
      <c r="L97" s="56"/>
    </row>
    <row r="98" spans="1:12" ht="14.25" customHeight="1" x14ac:dyDescent="0.25">
      <c r="A98" s="70">
        <v>5337</v>
      </c>
      <c r="B98" s="104" t="s">
        <v>70</v>
      </c>
      <c r="C98" s="235"/>
      <c r="D98" s="40"/>
      <c r="E98" s="111"/>
      <c r="F98" s="196"/>
      <c r="G98" s="179">
        <v>950000000</v>
      </c>
      <c r="H98" s="279">
        <v>950000000</v>
      </c>
      <c r="I98" s="13">
        <v>950000000</v>
      </c>
      <c r="J98" s="13">
        <v>950000000</v>
      </c>
      <c r="K98" s="41">
        <f t="shared" si="13"/>
        <v>2850000000</v>
      </c>
      <c r="L98" s="171"/>
    </row>
    <row r="99" spans="1:12" ht="14.25" customHeight="1" x14ac:dyDescent="0.25">
      <c r="A99" s="22"/>
      <c r="B99" s="83" t="s">
        <v>131</v>
      </c>
      <c r="C99" s="237"/>
      <c r="D99" s="81" t="s">
        <v>107</v>
      </c>
      <c r="E99" s="112"/>
      <c r="F99" s="197"/>
      <c r="G99" s="73">
        <f t="shared" ref="G99:J99" si="15">(G98*0.02)-(G98*0.02*0.005)</f>
        <v>18905000</v>
      </c>
      <c r="H99" s="275">
        <f t="shared" ref="H99" si="16">(H98*0.02)-(H98*0.02*0.005)</f>
        <v>18905000</v>
      </c>
      <c r="I99" s="82">
        <f t="shared" si="15"/>
        <v>18905000</v>
      </c>
      <c r="J99" s="82">
        <f t="shared" si="15"/>
        <v>18905000</v>
      </c>
      <c r="K99" s="30">
        <f t="shared" si="13"/>
        <v>56715000</v>
      </c>
      <c r="L99" s="25"/>
    </row>
    <row r="100" spans="1:12" ht="14.25" customHeight="1" x14ac:dyDescent="0.25">
      <c r="A100" s="22"/>
      <c r="B100" s="83" t="s">
        <v>132</v>
      </c>
      <c r="C100" s="237"/>
      <c r="D100" s="81" t="s">
        <v>107</v>
      </c>
      <c r="E100" s="81"/>
      <c r="F100" s="73"/>
      <c r="G100" s="73">
        <f t="shared" ref="G100:J100" si="17">G98*0.02*0.005</f>
        <v>95000</v>
      </c>
      <c r="H100" s="275">
        <f t="shared" ref="H100" si="18">H98*0.02*0.005</f>
        <v>95000</v>
      </c>
      <c r="I100" s="82">
        <f t="shared" si="17"/>
        <v>95000</v>
      </c>
      <c r="J100" s="82">
        <f t="shared" si="17"/>
        <v>95000</v>
      </c>
      <c r="K100" s="30">
        <f t="shared" si="13"/>
        <v>285000</v>
      </c>
      <c r="L100" s="25"/>
    </row>
    <row r="101" spans="1:12" ht="14.25" customHeight="1" x14ac:dyDescent="0.25">
      <c r="A101" s="22"/>
      <c r="B101" s="83" t="s">
        <v>133</v>
      </c>
      <c r="C101" s="237"/>
      <c r="D101" s="81"/>
      <c r="E101" s="86"/>
      <c r="F101" s="73"/>
      <c r="G101" s="73">
        <f t="shared" ref="G101:J101" si="19">G98-G99-G100</f>
        <v>931000000</v>
      </c>
      <c r="H101" s="275">
        <f t="shared" ref="H101" si="20">H98-H99-H100</f>
        <v>931000000</v>
      </c>
      <c r="I101" s="82">
        <f t="shared" si="19"/>
        <v>931000000</v>
      </c>
      <c r="J101" s="82">
        <f t="shared" si="19"/>
        <v>931000000</v>
      </c>
      <c r="K101" s="30">
        <f t="shared" si="13"/>
        <v>2793000000</v>
      </c>
      <c r="L101" s="25"/>
    </row>
    <row r="102" spans="1:12" ht="14.25" customHeight="1" x14ac:dyDescent="0.25">
      <c r="A102" s="29" t="s">
        <v>73</v>
      </c>
      <c r="B102" s="83" t="s">
        <v>134</v>
      </c>
      <c r="C102" s="237"/>
      <c r="D102" s="71" t="s">
        <v>107</v>
      </c>
      <c r="E102" s="72"/>
      <c r="F102" s="96"/>
      <c r="G102" s="96">
        <f t="shared" ref="G102:J102" si="21">G101*0.9715</f>
        <v>904466500</v>
      </c>
      <c r="H102" s="255">
        <f t="shared" ref="H102" si="22">H101*0.9715</f>
        <v>904466500</v>
      </c>
      <c r="I102" s="27">
        <f t="shared" si="21"/>
        <v>904466500</v>
      </c>
      <c r="J102" s="27">
        <f t="shared" si="21"/>
        <v>904466500</v>
      </c>
      <c r="K102" s="30">
        <f t="shared" si="13"/>
        <v>2713399500</v>
      </c>
      <c r="L102" s="58"/>
    </row>
    <row r="103" spans="1:12" ht="14.25" customHeight="1" x14ac:dyDescent="0.25">
      <c r="A103" s="29" t="s">
        <v>75</v>
      </c>
      <c r="B103" s="83" t="s">
        <v>135</v>
      </c>
      <c r="C103" s="237"/>
      <c r="D103" s="71" t="s">
        <v>107</v>
      </c>
      <c r="E103" s="72"/>
      <c r="F103" s="96"/>
      <c r="G103" s="96">
        <f t="shared" ref="G103:J103" si="23">G101*0.0285</f>
        <v>26533500</v>
      </c>
      <c r="H103" s="255">
        <f t="shared" ref="H103" si="24">H101*0.0285</f>
        <v>26533500</v>
      </c>
      <c r="I103" s="27">
        <f t="shared" si="23"/>
        <v>26533500</v>
      </c>
      <c r="J103" s="27">
        <f t="shared" si="23"/>
        <v>26533500</v>
      </c>
      <c r="K103" s="30">
        <f t="shared" si="13"/>
        <v>79600500</v>
      </c>
      <c r="L103" s="58"/>
    </row>
    <row r="104" spans="1:12" ht="14.25" customHeight="1" x14ac:dyDescent="0.25">
      <c r="A104" s="22" t="s">
        <v>84</v>
      </c>
      <c r="B104" s="105" t="s">
        <v>85</v>
      </c>
      <c r="C104" s="236"/>
      <c r="D104" s="43"/>
      <c r="E104" s="111"/>
      <c r="F104" s="198"/>
      <c r="G104" s="181">
        <v>1050000000</v>
      </c>
      <c r="H104" s="280">
        <v>1050000000</v>
      </c>
      <c r="I104" s="181">
        <v>1050000000</v>
      </c>
      <c r="J104" s="26">
        <v>1050000000</v>
      </c>
      <c r="K104" s="21">
        <f t="shared" si="13"/>
        <v>3150000000</v>
      </c>
      <c r="L104" s="171"/>
    </row>
    <row r="105" spans="1:12" ht="14.25" customHeight="1" x14ac:dyDescent="0.25">
      <c r="A105" s="22"/>
      <c r="B105" s="83" t="s">
        <v>131</v>
      </c>
      <c r="C105" s="237"/>
      <c r="D105" s="81" t="s">
        <v>107</v>
      </c>
      <c r="E105" s="81" t="s">
        <v>110</v>
      </c>
      <c r="F105" s="73"/>
      <c r="G105" s="73">
        <f t="shared" ref="G105:J105" si="25">(G104*0.02)-(G104*0.02*0.005)</f>
        <v>20895000</v>
      </c>
      <c r="H105" s="275">
        <f t="shared" ref="H105" si="26">(H104*0.02)-(H104*0.02*0.005)</f>
        <v>20895000</v>
      </c>
      <c r="I105" s="82">
        <f t="shared" si="25"/>
        <v>20895000</v>
      </c>
      <c r="J105" s="82">
        <f t="shared" si="25"/>
        <v>20895000</v>
      </c>
      <c r="K105" s="30">
        <f t="shared" si="13"/>
        <v>62685000</v>
      </c>
      <c r="L105" s="25"/>
    </row>
    <row r="106" spans="1:12" ht="14.25" customHeight="1" x14ac:dyDescent="0.25">
      <c r="A106" s="22"/>
      <c r="B106" s="83" t="s">
        <v>132</v>
      </c>
      <c r="C106" s="237"/>
      <c r="D106" s="81" t="s">
        <v>107</v>
      </c>
      <c r="E106" s="81" t="s">
        <v>132</v>
      </c>
      <c r="F106" s="73"/>
      <c r="G106" s="73">
        <f t="shared" ref="G106:J106" si="27">G104*0.02*0.005</f>
        <v>105000</v>
      </c>
      <c r="H106" s="275">
        <f t="shared" ref="H106" si="28">H104*0.02*0.005</f>
        <v>105000</v>
      </c>
      <c r="I106" s="82">
        <f t="shared" si="27"/>
        <v>105000</v>
      </c>
      <c r="J106" s="82">
        <f t="shared" si="27"/>
        <v>105000</v>
      </c>
      <c r="K106" s="30">
        <f t="shared" si="13"/>
        <v>315000</v>
      </c>
      <c r="L106" s="25"/>
    </row>
    <row r="107" spans="1:12" ht="14.25" customHeight="1" x14ac:dyDescent="0.25">
      <c r="A107" s="22" t="s">
        <v>84</v>
      </c>
      <c r="B107" s="83" t="s">
        <v>85</v>
      </c>
      <c r="C107" s="237"/>
      <c r="D107" s="81" t="s">
        <v>107</v>
      </c>
      <c r="E107" s="81" t="s">
        <v>27</v>
      </c>
      <c r="F107" s="73"/>
      <c r="G107" s="73">
        <f t="shared" ref="G107:J107" si="29">G104-G105-G106</f>
        <v>1029000000</v>
      </c>
      <c r="H107" s="275">
        <f t="shared" ref="H107" si="30">H104-H105-H106</f>
        <v>1029000000</v>
      </c>
      <c r="I107" s="73">
        <f t="shared" si="29"/>
        <v>1029000000</v>
      </c>
      <c r="J107" s="82">
        <f t="shared" si="29"/>
        <v>1029000000</v>
      </c>
      <c r="K107" s="30">
        <f t="shared" si="13"/>
        <v>3087000000</v>
      </c>
      <c r="L107" s="25"/>
    </row>
    <row r="108" spans="1:12" ht="14.25" customHeight="1" x14ac:dyDescent="0.25">
      <c r="A108" s="22">
        <v>5310</v>
      </c>
      <c r="B108" s="105" t="s">
        <v>41</v>
      </c>
      <c r="C108" s="236"/>
      <c r="D108" s="43"/>
      <c r="E108" s="43"/>
      <c r="F108" s="181"/>
      <c r="G108" s="181">
        <v>50000000</v>
      </c>
      <c r="H108" s="280">
        <v>50000000</v>
      </c>
      <c r="I108" s="26">
        <v>50000000</v>
      </c>
      <c r="J108" s="26">
        <v>50000000</v>
      </c>
      <c r="K108" s="21">
        <f t="shared" si="13"/>
        <v>150000000</v>
      </c>
      <c r="L108" s="171"/>
    </row>
    <row r="109" spans="1:12" ht="14.25" customHeight="1" x14ac:dyDescent="0.25">
      <c r="A109" s="22"/>
      <c r="B109" s="83" t="s">
        <v>131</v>
      </c>
      <c r="C109" s="237"/>
      <c r="D109" s="81" t="s">
        <v>107</v>
      </c>
      <c r="E109" s="81" t="s">
        <v>110</v>
      </c>
      <c r="F109" s="73"/>
      <c r="G109" s="73">
        <f t="shared" ref="G109:J109" si="31">(G108*0.02)-(G108*0.02*0.005)</f>
        <v>995000</v>
      </c>
      <c r="H109" s="275">
        <f t="shared" ref="H109" si="32">(H108*0.02)-(H108*0.02*0.005)</f>
        <v>995000</v>
      </c>
      <c r="I109" s="82">
        <f t="shared" si="31"/>
        <v>995000</v>
      </c>
      <c r="J109" s="82">
        <f t="shared" si="31"/>
        <v>995000</v>
      </c>
      <c r="K109" s="30">
        <f t="shared" si="13"/>
        <v>2985000</v>
      </c>
      <c r="L109" s="25"/>
    </row>
    <row r="110" spans="1:12" ht="14.25" customHeight="1" x14ac:dyDescent="0.25">
      <c r="A110" s="22"/>
      <c r="B110" s="83" t="s">
        <v>132</v>
      </c>
      <c r="C110" s="237"/>
      <c r="D110" s="81" t="s">
        <v>107</v>
      </c>
      <c r="E110" s="81" t="s">
        <v>132</v>
      </c>
      <c r="F110" s="73"/>
      <c r="G110" s="73">
        <f t="shared" ref="G110:J110" si="33">G108*0.02*0.005</f>
        <v>5000</v>
      </c>
      <c r="H110" s="275">
        <f t="shared" ref="H110" si="34">H108*0.02*0.005</f>
        <v>5000</v>
      </c>
      <c r="I110" s="82">
        <f t="shared" si="33"/>
        <v>5000</v>
      </c>
      <c r="J110" s="82">
        <f t="shared" si="33"/>
        <v>5000</v>
      </c>
      <c r="K110" s="30">
        <f t="shared" si="13"/>
        <v>15000</v>
      </c>
      <c r="L110" s="25"/>
    </row>
    <row r="111" spans="1:12" ht="14.25" customHeight="1" x14ac:dyDescent="0.25">
      <c r="A111" s="22">
        <v>5310</v>
      </c>
      <c r="B111" s="83" t="s">
        <v>136</v>
      </c>
      <c r="C111" s="237"/>
      <c r="D111" s="81" t="s">
        <v>107</v>
      </c>
      <c r="E111" s="86" t="s">
        <v>33</v>
      </c>
      <c r="F111" s="73"/>
      <c r="G111" s="73">
        <f t="shared" ref="G111:J111" si="35">G108-G109-G110</f>
        <v>49000000</v>
      </c>
      <c r="H111" s="275">
        <f t="shared" ref="H111" si="36">H108-H109-H110</f>
        <v>49000000</v>
      </c>
      <c r="I111" s="82">
        <f t="shared" si="35"/>
        <v>49000000</v>
      </c>
      <c r="J111" s="82">
        <f t="shared" si="35"/>
        <v>49000000</v>
      </c>
      <c r="K111" s="30">
        <f t="shared" si="13"/>
        <v>147000000</v>
      </c>
      <c r="L111" s="25"/>
    </row>
    <row r="112" spans="1:12" ht="14.25" customHeight="1" x14ac:dyDescent="0.25">
      <c r="A112" s="17">
        <v>5309</v>
      </c>
      <c r="B112" s="168" t="s">
        <v>96</v>
      </c>
      <c r="C112" s="236" t="s">
        <v>93</v>
      </c>
      <c r="D112" s="43"/>
      <c r="E112" s="19"/>
      <c r="F112" s="199"/>
      <c r="G112" s="181">
        <v>1600000000</v>
      </c>
      <c r="H112" s="280">
        <v>1600000000</v>
      </c>
      <c r="I112" s="26">
        <v>1600000000</v>
      </c>
      <c r="J112" s="26">
        <v>1600000000</v>
      </c>
      <c r="K112" s="21">
        <f t="shared" si="13"/>
        <v>4800000000</v>
      </c>
      <c r="L112" s="171"/>
    </row>
    <row r="113" spans="1:13" ht="14.25" customHeight="1" x14ac:dyDescent="0.25">
      <c r="A113" s="22" t="s">
        <v>29</v>
      </c>
      <c r="B113" s="83" t="s">
        <v>94</v>
      </c>
      <c r="C113" s="237"/>
      <c r="D113" s="84" t="s">
        <v>107</v>
      </c>
      <c r="E113" s="85" t="s">
        <v>31</v>
      </c>
      <c r="F113" s="73"/>
      <c r="G113" s="73">
        <f t="shared" ref="G113:J113" si="37">G112*0.01</f>
        <v>16000000</v>
      </c>
      <c r="H113" s="275">
        <f t="shared" ref="H113" si="38">H112*0.01</f>
        <v>16000000</v>
      </c>
      <c r="I113" s="82">
        <f t="shared" si="37"/>
        <v>16000000</v>
      </c>
      <c r="J113" s="82">
        <f t="shared" si="37"/>
        <v>16000000</v>
      </c>
      <c r="K113" s="30">
        <f t="shared" si="13"/>
        <v>48000000</v>
      </c>
      <c r="L113" s="25"/>
    </row>
    <row r="114" spans="1:13" ht="14.25" customHeight="1" x14ac:dyDescent="0.25">
      <c r="A114" s="22">
        <v>5309</v>
      </c>
      <c r="B114" s="83" t="s">
        <v>137</v>
      </c>
      <c r="C114" s="237"/>
      <c r="D114" s="84" t="s">
        <v>107</v>
      </c>
      <c r="E114" s="85" t="s">
        <v>27</v>
      </c>
      <c r="F114" s="73"/>
      <c r="G114" s="73">
        <f t="shared" ref="G114:J114" si="39">G112-G113</f>
        <v>1584000000</v>
      </c>
      <c r="H114" s="275">
        <f t="shared" ref="H114" si="40">H112-H113</f>
        <v>1584000000</v>
      </c>
      <c r="I114" s="82">
        <f t="shared" si="39"/>
        <v>1584000000</v>
      </c>
      <c r="J114" s="82">
        <f t="shared" si="39"/>
        <v>1584000000</v>
      </c>
      <c r="K114" s="30">
        <f t="shared" si="13"/>
        <v>4752000000</v>
      </c>
      <c r="L114" s="25"/>
    </row>
    <row r="115" spans="1:13" ht="14.25" customHeight="1" x14ac:dyDescent="0.25">
      <c r="A115" s="17" t="s">
        <v>138</v>
      </c>
      <c r="B115" s="18" t="s">
        <v>141</v>
      </c>
      <c r="C115" s="236" t="s">
        <v>140</v>
      </c>
      <c r="D115" s="43"/>
      <c r="E115" s="43"/>
      <c r="F115" s="199"/>
      <c r="G115" s="181">
        <v>350000000</v>
      </c>
      <c r="H115" s="280">
        <v>350000000</v>
      </c>
      <c r="I115" s="26">
        <v>350000000</v>
      </c>
      <c r="J115" s="26">
        <v>350000000</v>
      </c>
      <c r="K115" s="21">
        <f t="shared" si="13"/>
        <v>1050000000</v>
      </c>
      <c r="L115" s="171"/>
    </row>
    <row r="116" spans="1:13" ht="14.25" customHeight="1" x14ac:dyDescent="0.25">
      <c r="A116" s="22"/>
      <c r="B116" s="83" t="s">
        <v>131</v>
      </c>
      <c r="C116" s="237"/>
      <c r="D116" s="84" t="s">
        <v>107</v>
      </c>
      <c r="E116" s="84" t="s">
        <v>110</v>
      </c>
      <c r="F116" s="73"/>
      <c r="G116" s="73">
        <f t="shared" ref="G116:J116" si="41">(G115*0.02)-(G115*0.02*0.005)</f>
        <v>6965000</v>
      </c>
      <c r="H116" s="275">
        <f t="shared" ref="H116" si="42">(H115*0.02)-(H115*0.02*0.005)</f>
        <v>6965000</v>
      </c>
      <c r="I116" s="82">
        <f t="shared" si="41"/>
        <v>6965000</v>
      </c>
      <c r="J116" s="82">
        <f t="shared" si="41"/>
        <v>6965000</v>
      </c>
      <c r="K116" s="30">
        <f t="shared" si="13"/>
        <v>20895000</v>
      </c>
      <c r="L116" s="25"/>
    </row>
    <row r="117" spans="1:13" ht="14.25" customHeight="1" x14ac:dyDescent="0.25">
      <c r="A117" s="22"/>
      <c r="B117" s="83" t="s">
        <v>132</v>
      </c>
      <c r="C117" s="237"/>
      <c r="D117" s="84" t="s">
        <v>107</v>
      </c>
      <c r="E117" s="84" t="s">
        <v>132</v>
      </c>
      <c r="F117" s="73"/>
      <c r="G117" s="73">
        <f t="shared" ref="G117:J117" si="43">G115*0.02*0.005</f>
        <v>35000</v>
      </c>
      <c r="H117" s="275">
        <f t="shared" ref="H117" si="44">H115*0.02*0.005</f>
        <v>35000</v>
      </c>
      <c r="I117" s="82">
        <f t="shared" si="43"/>
        <v>35000</v>
      </c>
      <c r="J117" s="82">
        <f t="shared" si="43"/>
        <v>35000</v>
      </c>
      <c r="K117" s="30">
        <f t="shared" si="13"/>
        <v>105000</v>
      </c>
      <c r="L117" s="25"/>
    </row>
    <row r="118" spans="1:13" ht="14.25" customHeight="1" x14ac:dyDescent="0.25">
      <c r="A118" s="22"/>
      <c r="B118" s="83" t="s">
        <v>141</v>
      </c>
      <c r="C118" s="237"/>
      <c r="D118" s="84" t="s">
        <v>107</v>
      </c>
      <c r="E118" s="85" t="s">
        <v>27</v>
      </c>
      <c r="F118" s="73"/>
      <c r="G118" s="73">
        <f t="shared" ref="G118:J118" si="45">G115-G116-G117</f>
        <v>343000000</v>
      </c>
      <c r="H118" s="275">
        <f t="shared" ref="H118" si="46">H115-H116-H117</f>
        <v>343000000</v>
      </c>
      <c r="I118" s="82">
        <f t="shared" si="45"/>
        <v>343000000</v>
      </c>
      <c r="J118" s="82">
        <f t="shared" si="45"/>
        <v>343000000</v>
      </c>
      <c r="K118" s="30">
        <f t="shared" si="13"/>
        <v>1029000000</v>
      </c>
      <c r="L118" s="25"/>
    </row>
    <row r="119" spans="1:13" ht="14.25" customHeight="1" x14ac:dyDescent="0.25">
      <c r="A119" s="17" t="s">
        <v>125</v>
      </c>
      <c r="B119" s="18" t="s">
        <v>126</v>
      </c>
      <c r="C119" s="236" t="s">
        <v>142</v>
      </c>
      <c r="D119" s="43"/>
      <c r="E119" s="43"/>
      <c r="F119" s="199"/>
      <c r="G119" s="181">
        <v>50000000</v>
      </c>
      <c r="H119" s="280">
        <v>50000000</v>
      </c>
      <c r="I119" s="26">
        <v>50000000</v>
      </c>
      <c r="J119" s="26">
        <v>50000000</v>
      </c>
      <c r="K119" s="21">
        <f t="shared" si="13"/>
        <v>150000000</v>
      </c>
      <c r="L119" s="171"/>
    </row>
    <row r="120" spans="1:13" ht="14.25" customHeight="1" x14ac:dyDescent="0.25">
      <c r="A120" s="22"/>
      <c r="B120" s="83" t="s">
        <v>131</v>
      </c>
      <c r="C120" s="237"/>
      <c r="D120" s="84" t="s">
        <v>107</v>
      </c>
      <c r="E120" s="84" t="s">
        <v>110</v>
      </c>
      <c r="F120" s="73"/>
      <c r="G120" s="73">
        <f t="shared" ref="G120:J120" si="47">(G119*0.02)-(G119*0.02*0.005)</f>
        <v>995000</v>
      </c>
      <c r="H120" s="275">
        <f t="shared" ref="H120" si="48">(H119*0.02)-(H119*0.02*0.005)</f>
        <v>995000</v>
      </c>
      <c r="I120" s="82">
        <f t="shared" si="47"/>
        <v>995000</v>
      </c>
      <c r="J120" s="82">
        <f t="shared" si="47"/>
        <v>995000</v>
      </c>
      <c r="K120" s="30">
        <f t="shared" si="13"/>
        <v>2985000</v>
      </c>
      <c r="L120" s="25"/>
    </row>
    <row r="121" spans="1:13" ht="14.25" customHeight="1" x14ac:dyDescent="0.25">
      <c r="A121" s="22"/>
      <c r="B121" s="83" t="s">
        <v>132</v>
      </c>
      <c r="C121" s="237"/>
      <c r="D121" s="84" t="s">
        <v>107</v>
      </c>
      <c r="E121" s="84" t="s">
        <v>132</v>
      </c>
      <c r="F121" s="73"/>
      <c r="G121" s="73">
        <f t="shared" ref="G121:J121" si="49">G119*0.02*0.005</f>
        <v>5000</v>
      </c>
      <c r="H121" s="275">
        <f t="shared" ref="H121" si="50">H119*0.02*0.005</f>
        <v>5000</v>
      </c>
      <c r="I121" s="82">
        <f t="shared" si="49"/>
        <v>5000</v>
      </c>
      <c r="J121" s="82">
        <f t="shared" si="49"/>
        <v>5000</v>
      </c>
      <c r="K121" s="30">
        <f t="shared" si="13"/>
        <v>15000</v>
      </c>
      <c r="L121" s="25"/>
    </row>
    <row r="122" spans="1:13" ht="14.25" customHeight="1" x14ac:dyDescent="0.25">
      <c r="A122" s="22"/>
      <c r="B122" s="83" t="s">
        <v>126</v>
      </c>
      <c r="C122" s="237"/>
      <c r="D122" s="84" t="s">
        <v>107</v>
      </c>
      <c r="E122" s="85" t="s">
        <v>27</v>
      </c>
      <c r="F122" s="73"/>
      <c r="G122" s="73">
        <f t="shared" ref="G122:J122" si="51">G119-G120-G121</f>
        <v>49000000</v>
      </c>
      <c r="H122" s="275">
        <f t="shared" ref="H122" si="52">H119-H120-H121</f>
        <v>49000000</v>
      </c>
      <c r="I122" s="82">
        <f t="shared" si="51"/>
        <v>49000000</v>
      </c>
      <c r="J122" s="82">
        <f t="shared" si="51"/>
        <v>49000000</v>
      </c>
      <c r="K122" s="30">
        <f t="shared" si="13"/>
        <v>147000000</v>
      </c>
      <c r="L122" s="25"/>
    </row>
    <row r="123" spans="1:13" ht="14.25" customHeight="1" x14ac:dyDescent="0.25">
      <c r="A123" s="17" t="s">
        <v>127</v>
      </c>
      <c r="B123" s="18" t="s">
        <v>120</v>
      </c>
      <c r="C123" s="236" t="s">
        <v>143</v>
      </c>
      <c r="D123" s="43"/>
      <c r="E123" s="43"/>
      <c r="F123" s="199"/>
      <c r="G123" s="181">
        <v>200000000</v>
      </c>
      <c r="H123" s="280">
        <v>200000000</v>
      </c>
      <c r="I123" s="26">
        <v>200000000</v>
      </c>
      <c r="J123" s="26">
        <v>200000000</v>
      </c>
      <c r="K123" s="21">
        <f t="shared" si="13"/>
        <v>600000000</v>
      </c>
      <c r="L123" s="171"/>
    </row>
    <row r="124" spans="1:13" ht="14.25" customHeight="1" x14ac:dyDescent="0.25">
      <c r="A124" s="22"/>
      <c r="B124" s="83" t="s">
        <v>131</v>
      </c>
      <c r="C124" s="237"/>
      <c r="D124" s="84" t="s">
        <v>107</v>
      </c>
      <c r="E124" s="84" t="s">
        <v>110</v>
      </c>
      <c r="F124" s="73"/>
      <c r="G124" s="73">
        <f t="shared" ref="G124:J124" si="53">(G123*0.02)-(G123*0.02*0.005)</f>
        <v>3980000</v>
      </c>
      <c r="H124" s="275">
        <f t="shared" ref="H124" si="54">(H123*0.02)-(H123*0.02*0.005)</f>
        <v>3980000</v>
      </c>
      <c r="I124" s="82">
        <f t="shared" si="53"/>
        <v>3980000</v>
      </c>
      <c r="J124" s="82">
        <f t="shared" si="53"/>
        <v>3980000</v>
      </c>
      <c r="K124" s="30">
        <f t="shared" si="13"/>
        <v>11940000</v>
      </c>
      <c r="L124" s="25"/>
    </row>
    <row r="125" spans="1:13" ht="14.25" customHeight="1" x14ac:dyDescent="0.25">
      <c r="A125" s="22"/>
      <c r="B125" s="83" t="s">
        <v>132</v>
      </c>
      <c r="C125" s="237"/>
      <c r="D125" s="84" t="s">
        <v>107</v>
      </c>
      <c r="E125" s="84" t="s">
        <v>132</v>
      </c>
      <c r="F125" s="73"/>
      <c r="G125" s="73">
        <f t="shared" ref="G125:J125" si="55">G123*0.02*0.005</f>
        <v>20000</v>
      </c>
      <c r="H125" s="275">
        <f t="shared" ref="H125" si="56">H123*0.02*0.005</f>
        <v>20000</v>
      </c>
      <c r="I125" s="82">
        <f t="shared" si="55"/>
        <v>20000</v>
      </c>
      <c r="J125" s="82">
        <f t="shared" si="55"/>
        <v>20000</v>
      </c>
      <c r="K125" s="30">
        <f t="shared" si="13"/>
        <v>60000</v>
      </c>
      <c r="L125" s="25"/>
    </row>
    <row r="126" spans="1:13" ht="14.25" customHeight="1" x14ac:dyDescent="0.25">
      <c r="A126" s="22"/>
      <c r="B126" s="83" t="s">
        <v>120</v>
      </c>
      <c r="C126" s="237"/>
      <c r="D126" s="84" t="s">
        <v>107</v>
      </c>
      <c r="E126" s="85" t="s">
        <v>27</v>
      </c>
      <c r="F126" s="73"/>
      <c r="G126" s="73">
        <f t="shared" ref="G126:J126" si="57">G123-G124-G125</f>
        <v>196000000</v>
      </c>
      <c r="H126" s="275">
        <f t="shared" ref="H126" si="58">H123-H124-H125</f>
        <v>196000000</v>
      </c>
      <c r="I126" s="82">
        <f t="shared" si="57"/>
        <v>196000000</v>
      </c>
      <c r="J126" s="82">
        <f t="shared" si="57"/>
        <v>196000000</v>
      </c>
      <c r="K126" s="30">
        <f t="shared" si="13"/>
        <v>588000000</v>
      </c>
      <c r="L126" s="25"/>
    </row>
    <row r="127" spans="1:13" ht="15.75" thickBot="1" x14ac:dyDescent="0.25">
      <c r="A127" s="468" t="s">
        <v>147</v>
      </c>
      <c r="B127" s="469"/>
      <c r="C127" s="367"/>
      <c r="D127" s="59"/>
      <c r="E127" s="59"/>
      <c r="F127" s="185">
        <f>F4+F52</f>
        <v>12959120462</v>
      </c>
      <c r="G127" s="185">
        <f t="shared" ref="G127:J127" si="59">G4+G52+G96</f>
        <v>20514763267</v>
      </c>
      <c r="H127" s="271">
        <f t="shared" si="59"/>
        <v>7067905000</v>
      </c>
      <c r="I127" s="38">
        <f t="shared" si="59"/>
        <v>21284000000</v>
      </c>
      <c r="J127" s="38">
        <f t="shared" si="59"/>
        <v>21700428324</v>
      </c>
      <c r="K127" s="39">
        <f>K4+K52+K96</f>
        <v>49283096591</v>
      </c>
      <c r="L127" s="56"/>
      <c r="M127" s="60"/>
    </row>
    <row r="128" spans="1:13" ht="14.25" customHeight="1" x14ac:dyDescent="0.25">
      <c r="A128" s="61" t="s">
        <v>203</v>
      </c>
      <c r="B128" s="61"/>
      <c r="C128" s="248"/>
      <c r="D128" s="61"/>
      <c r="E128" s="61"/>
      <c r="F128" s="200"/>
      <c r="H128" s="201"/>
      <c r="L128" s="62"/>
    </row>
    <row r="129" spans="1:12" ht="14.25" customHeight="1" x14ac:dyDescent="0.25">
      <c r="A129" s="61"/>
      <c r="B129" s="61"/>
      <c r="C129" s="248"/>
      <c r="D129" s="61"/>
      <c r="E129" s="61"/>
      <c r="F129" s="200"/>
      <c r="H129" s="201"/>
      <c r="L129" s="62"/>
    </row>
    <row r="130" spans="1:12" ht="14.25" customHeight="1" x14ac:dyDescent="0.25">
      <c r="A130" s="61" t="s">
        <v>149</v>
      </c>
      <c r="B130" s="62"/>
      <c r="C130" s="248"/>
      <c r="D130" s="64"/>
      <c r="E130" s="64"/>
      <c r="F130" s="202"/>
      <c r="G130" s="203"/>
      <c r="H130" s="203"/>
      <c r="I130" s="62"/>
      <c r="J130" s="203"/>
      <c r="K130" s="62"/>
      <c r="L130" s="62"/>
    </row>
    <row r="131" spans="1:12" ht="14.25" customHeight="1" x14ac:dyDescent="0.25">
      <c r="A131" s="63"/>
      <c r="B131" s="62"/>
      <c r="C131" s="248"/>
      <c r="D131" s="64"/>
      <c r="E131" s="64"/>
      <c r="F131" s="202"/>
      <c r="G131" s="203"/>
      <c r="H131" s="281"/>
      <c r="I131" s="62"/>
      <c r="J131" s="205"/>
      <c r="K131" s="62"/>
      <c r="L131" s="62"/>
    </row>
    <row r="132" spans="1:12" ht="14.25" customHeight="1" x14ac:dyDescent="0.25">
      <c r="A132" s="63"/>
      <c r="B132" s="62"/>
      <c r="C132" s="248"/>
      <c r="D132" s="64"/>
      <c r="E132" s="64"/>
      <c r="F132" s="202"/>
      <c r="G132" s="203"/>
      <c r="H132" s="281"/>
      <c r="I132" s="62"/>
      <c r="J132" s="203"/>
      <c r="K132" s="62"/>
      <c r="L132" s="62"/>
    </row>
    <row r="133" spans="1:12" ht="14.25" customHeight="1" x14ac:dyDescent="0.25">
      <c r="A133" s="63"/>
      <c r="B133" s="62"/>
      <c r="C133" s="248"/>
      <c r="D133" s="64"/>
      <c r="E133" s="64"/>
      <c r="F133" s="202"/>
      <c r="G133" s="203"/>
      <c r="H133" s="281"/>
      <c r="I133" s="62"/>
      <c r="J133" s="203"/>
      <c r="K133" s="62"/>
      <c r="L133" s="62"/>
    </row>
    <row r="134" spans="1:12" ht="14.25" customHeight="1" x14ac:dyDescent="0.25">
      <c r="A134" s="63"/>
      <c r="B134" s="62"/>
      <c r="C134" s="248"/>
      <c r="D134" s="64"/>
      <c r="E134" s="64"/>
      <c r="F134" s="202"/>
      <c r="G134" s="203"/>
      <c r="H134" s="281"/>
      <c r="I134" s="62"/>
      <c r="J134" s="203"/>
      <c r="K134" s="62"/>
      <c r="L134" s="62"/>
    </row>
    <row r="135" spans="1:12" ht="14.25" customHeight="1" x14ac:dyDescent="0.25">
      <c r="A135" s="63"/>
      <c r="B135" s="62"/>
      <c r="C135" s="248"/>
      <c r="D135" s="64"/>
      <c r="E135" s="64"/>
      <c r="F135" s="202"/>
      <c r="G135" s="203"/>
      <c r="H135" s="281"/>
      <c r="I135" s="62"/>
      <c r="J135" s="203"/>
      <c r="K135" s="62"/>
      <c r="L135" s="62"/>
    </row>
    <row r="136" spans="1:12" ht="14.25" customHeight="1" x14ac:dyDescent="0.25">
      <c r="A136" s="63"/>
      <c r="B136" s="62"/>
      <c r="C136" s="248"/>
      <c r="D136" s="64"/>
      <c r="E136" s="64"/>
      <c r="F136" s="202"/>
      <c r="G136" s="203"/>
      <c r="H136" s="281"/>
      <c r="I136" s="62"/>
      <c r="J136" s="203"/>
      <c r="K136" s="62"/>
      <c r="L136" s="62"/>
    </row>
    <row r="137" spans="1:12" ht="14.25" customHeight="1" x14ac:dyDescent="0.25">
      <c r="A137" s="63"/>
      <c r="B137" s="62"/>
      <c r="C137" s="248"/>
      <c r="D137" s="64"/>
      <c r="E137" s="64"/>
      <c r="F137" s="202"/>
      <c r="G137" s="203"/>
      <c r="H137" s="281"/>
      <c r="I137" s="62"/>
      <c r="J137" s="203"/>
      <c r="K137" s="62"/>
      <c r="L137" s="62"/>
    </row>
    <row r="138" spans="1:12" ht="14.25" customHeight="1" x14ac:dyDescent="0.25">
      <c r="A138" s="63"/>
      <c r="B138" s="62"/>
      <c r="C138" s="248"/>
      <c r="D138" s="64"/>
      <c r="E138" s="64"/>
      <c r="F138" s="202"/>
      <c r="G138" s="203"/>
      <c r="H138" s="281"/>
      <c r="I138" s="62"/>
      <c r="J138" s="203"/>
      <c r="K138" s="62"/>
      <c r="L138" s="62"/>
    </row>
    <row r="139" spans="1:12" ht="14.25" customHeight="1" x14ac:dyDescent="0.25">
      <c r="A139" s="63"/>
      <c r="B139" s="62"/>
      <c r="C139" s="248"/>
      <c r="D139" s="64"/>
      <c r="E139" s="64"/>
      <c r="F139" s="202"/>
      <c r="G139" s="203"/>
      <c r="H139" s="281"/>
      <c r="I139" s="62"/>
      <c r="J139" s="203"/>
      <c r="K139" s="62"/>
      <c r="L139" s="62"/>
    </row>
    <row r="140" spans="1:12" ht="14.25" customHeight="1" x14ac:dyDescent="0.25">
      <c r="A140" s="63"/>
      <c r="B140" s="62"/>
      <c r="C140" s="248"/>
      <c r="D140" s="64"/>
      <c r="E140" s="64"/>
      <c r="F140" s="202"/>
      <c r="G140" s="203"/>
      <c r="H140" s="281"/>
      <c r="I140" s="62"/>
      <c r="J140" s="203"/>
      <c r="K140" s="62"/>
      <c r="L140" s="62"/>
    </row>
    <row r="141" spans="1:12" ht="14.25" customHeight="1" x14ac:dyDescent="0.25">
      <c r="A141" s="63"/>
      <c r="B141" s="62"/>
      <c r="C141" s="248"/>
      <c r="D141" s="64"/>
      <c r="E141" s="64"/>
      <c r="F141" s="202"/>
      <c r="G141" s="203"/>
      <c r="H141" s="281"/>
      <c r="I141" s="62"/>
      <c r="J141" s="203"/>
      <c r="K141" s="62"/>
      <c r="L141" s="62"/>
    </row>
    <row r="142" spans="1:12" ht="14.25" customHeight="1" x14ac:dyDescent="0.25">
      <c r="A142" s="63"/>
      <c r="B142" s="62"/>
      <c r="C142" s="248"/>
      <c r="D142" s="64"/>
      <c r="E142" s="64"/>
      <c r="F142" s="202"/>
      <c r="G142" s="203"/>
      <c r="H142" s="281"/>
      <c r="I142" s="62"/>
      <c r="J142" s="203"/>
      <c r="K142" s="62"/>
      <c r="L142" s="62"/>
    </row>
    <row r="143" spans="1:12" ht="14.25" customHeight="1" x14ac:dyDescent="0.25">
      <c r="A143" s="63"/>
      <c r="B143" s="62"/>
      <c r="C143" s="248"/>
      <c r="D143" s="64"/>
      <c r="E143" s="64"/>
      <c r="F143" s="202"/>
      <c r="G143" s="203"/>
      <c r="H143" s="281"/>
      <c r="I143" s="62"/>
      <c r="J143" s="203"/>
      <c r="K143" s="62"/>
      <c r="L143" s="62"/>
    </row>
    <row r="144" spans="1:12" ht="14.25" customHeight="1" x14ac:dyDescent="0.25">
      <c r="A144" s="63"/>
      <c r="B144" s="62"/>
      <c r="C144" s="248"/>
      <c r="D144" s="64"/>
      <c r="E144" s="64"/>
      <c r="F144" s="202"/>
      <c r="G144" s="203"/>
      <c r="H144" s="281"/>
      <c r="I144" s="62"/>
      <c r="J144" s="203"/>
      <c r="K144" s="62"/>
      <c r="L144" s="62"/>
    </row>
    <row r="145" spans="1:12" ht="14.25" customHeight="1" x14ac:dyDescent="0.25">
      <c r="A145" s="63"/>
      <c r="B145" s="62"/>
      <c r="C145" s="248"/>
      <c r="D145" s="64"/>
      <c r="E145" s="64"/>
      <c r="F145" s="202"/>
      <c r="G145" s="203"/>
      <c r="H145" s="281"/>
      <c r="I145" s="62"/>
      <c r="J145" s="203"/>
      <c r="K145" s="62"/>
      <c r="L145" s="62"/>
    </row>
    <row r="146" spans="1:12" ht="14.25" customHeight="1" x14ac:dyDescent="0.25">
      <c r="A146" s="63"/>
      <c r="B146" s="62"/>
      <c r="C146" s="248"/>
      <c r="D146" s="64"/>
      <c r="E146" s="64"/>
      <c r="F146" s="202"/>
      <c r="G146" s="203"/>
      <c r="H146" s="281"/>
      <c r="I146" s="62"/>
      <c r="J146" s="203"/>
      <c r="K146" s="62"/>
      <c r="L146" s="62"/>
    </row>
    <row r="147" spans="1:12" ht="14.25" customHeight="1" x14ac:dyDescent="0.25">
      <c r="A147" s="63"/>
      <c r="B147" s="62"/>
      <c r="C147" s="248"/>
      <c r="D147" s="64"/>
      <c r="E147" s="64"/>
      <c r="F147" s="202"/>
      <c r="G147" s="203"/>
      <c r="H147" s="281"/>
      <c r="I147" s="62"/>
      <c r="J147" s="203"/>
      <c r="K147" s="62"/>
      <c r="L147" s="62"/>
    </row>
    <row r="148" spans="1:12" ht="14.25" customHeight="1" x14ac:dyDescent="0.25">
      <c r="A148" s="63"/>
      <c r="B148" s="62"/>
      <c r="C148" s="248"/>
      <c r="D148" s="64"/>
      <c r="E148" s="64"/>
      <c r="F148" s="202"/>
      <c r="G148" s="203"/>
      <c r="H148" s="281"/>
      <c r="I148" s="62"/>
      <c r="J148" s="203"/>
      <c r="K148" s="62"/>
      <c r="L148" s="62"/>
    </row>
    <row r="149" spans="1:12" ht="14.25" customHeight="1" x14ac:dyDescent="0.25">
      <c r="A149" s="63"/>
      <c r="B149" s="62"/>
      <c r="C149" s="248"/>
      <c r="D149" s="64"/>
      <c r="E149" s="64"/>
      <c r="F149" s="202"/>
      <c r="G149" s="203"/>
      <c r="H149" s="281"/>
      <c r="I149" s="62"/>
      <c r="J149" s="203"/>
      <c r="K149" s="62"/>
      <c r="L149" s="62"/>
    </row>
    <row r="150" spans="1:12" ht="14.25" customHeight="1" x14ac:dyDescent="0.25">
      <c r="A150" s="63"/>
      <c r="B150" s="62"/>
      <c r="C150" s="248"/>
      <c r="D150" s="64"/>
      <c r="E150" s="64"/>
      <c r="F150" s="202"/>
      <c r="G150" s="203"/>
      <c r="H150" s="281"/>
      <c r="I150" s="62"/>
      <c r="J150" s="203"/>
      <c r="K150" s="62"/>
      <c r="L150" s="62"/>
    </row>
    <row r="151" spans="1:12" ht="14.25" customHeight="1" x14ac:dyDescent="0.25">
      <c r="A151" s="63"/>
      <c r="B151" s="62"/>
      <c r="C151" s="248"/>
      <c r="D151" s="64"/>
      <c r="E151" s="64"/>
      <c r="F151" s="202"/>
      <c r="G151" s="203"/>
      <c r="H151" s="281"/>
      <c r="I151" s="62"/>
      <c r="J151" s="203"/>
      <c r="K151" s="62"/>
      <c r="L151" s="62"/>
    </row>
    <row r="152" spans="1:12" ht="14.25" customHeight="1" x14ac:dyDescent="0.25">
      <c r="A152" s="63"/>
      <c r="B152" s="62"/>
      <c r="C152" s="248"/>
      <c r="D152" s="64"/>
      <c r="E152" s="64"/>
      <c r="F152" s="202"/>
      <c r="G152" s="203"/>
      <c r="H152" s="281"/>
      <c r="I152" s="62"/>
      <c r="J152" s="203"/>
      <c r="K152" s="62"/>
      <c r="L152" s="62"/>
    </row>
    <row r="153" spans="1:12" ht="14.25" customHeight="1" x14ac:dyDescent="0.25">
      <c r="A153" s="63"/>
      <c r="B153" s="62"/>
      <c r="C153" s="248"/>
      <c r="D153" s="64"/>
      <c r="E153" s="64"/>
      <c r="F153" s="202"/>
      <c r="G153" s="203"/>
      <c r="H153" s="281"/>
      <c r="I153" s="62"/>
      <c r="J153" s="203"/>
      <c r="K153" s="62"/>
      <c r="L153" s="62"/>
    </row>
    <row r="154" spans="1:12" ht="14.25" customHeight="1" x14ac:dyDescent="0.25">
      <c r="A154" s="63"/>
      <c r="B154" s="62"/>
      <c r="C154" s="248"/>
      <c r="D154" s="64"/>
      <c r="E154" s="64"/>
      <c r="F154" s="202"/>
      <c r="G154" s="203"/>
      <c r="H154" s="281"/>
      <c r="I154" s="62"/>
      <c r="J154" s="203"/>
      <c r="K154" s="62"/>
      <c r="L154" s="62"/>
    </row>
    <row r="155" spans="1:12" ht="14.25" customHeight="1" x14ac:dyDescent="0.25">
      <c r="A155" s="63"/>
      <c r="B155" s="62"/>
      <c r="C155" s="248"/>
      <c r="D155" s="64"/>
      <c r="E155" s="64"/>
      <c r="F155" s="202"/>
      <c r="G155" s="203"/>
      <c r="H155" s="281"/>
      <c r="I155" s="62"/>
      <c r="J155" s="203"/>
      <c r="K155" s="62"/>
      <c r="L155" s="62"/>
    </row>
    <row r="156" spans="1:12" ht="14.25" customHeight="1" x14ac:dyDescent="0.25">
      <c r="A156" s="63"/>
      <c r="B156" s="62"/>
      <c r="C156" s="248"/>
      <c r="D156" s="64"/>
      <c r="E156" s="64"/>
      <c r="F156" s="202"/>
      <c r="G156" s="203"/>
      <c r="H156" s="281"/>
      <c r="I156" s="62"/>
      <c r="J156" s="203"/>
      <c r="K156" s="62"/>
      <c r="L156" s="62"/>
    </row>
    <row r="157" spans="1:12" ht="14.25" customHeight="1" x14ac:dyDescent="0.25">
      <c r="A157" s="63"/>
      <c r="B157" s="62"/>
      <c r="C157" s="248"/>
      <c r="D157" s="64"/>
      <c r="E157" s="64"/>
      <c r="F157" s="202"/>
      <c r="G157" s="203"/>
      <c r="H157" s="281"/>
      <c r="I157" s="62"/>
      <c r="J157" s="203"/>
      <c r="K157" s="62"/>
      <c r="L157" s="62"/>
    </row>
    <row r="158" spans="1:12" ht="14.25" customHeight="1" x14ac:dyDescent="0.25">
      <c r="A158" s="63"/>
      <c r="B158" s="62"/>
      <c r="C158" s="248"/>
      <c r="D158" s="64"/>
      <c r="E158" s="64"/>
      <c r="F158" s="202"/>
      <c r="G158" s="203"/>
      <c r="H158" s="281"/>
      <c r="I158" s="62"/>
      <c r="J158" s="203"/>
      <c r="K158" s="62"/>
      <c r="L158" s="62"/>
    </row>
    <row r="159" spans="1:12" ht="14.25" customHeight="1" x14ac:dyDescent="0.25">
      <c r="A159" s="63"/>
      <c r="B159" s="62"/>
      <c r="C159" s="248"/>
      <c r="D159" s="64"/>
      <c r="E159" s="64"/>
      <c r="F159" s="202"/>
      <c r="G159" s="203"/>
      <c r="H159" s="281"/>
      <c r="I159" s="62"/>
      <c r="J159" s="203"/>
      <c r="K159" s="62"/>
      <c r="L159" s="62"/>
    </row>
    <row r="160" spans="1:12" ht="14.25" customHeight="1" x14ac:dyDescent="0.25">
      <c r="A160" s="63"/>
      <c r="B160" s="62"/>
      <c r="C160" s="248"/>
      <c r="D160" s="64"/>
      <c r="E160" s="64"/>
      <c r="F160" s="202"/>
      <c r="G160" s="203"/>
      <c r="H160" s="281"/>
      <c r="I160" s="62"/>
      <c r="J160" s="203"/>
      <c r="K160" s="62"/>
      <c r="L160" s="62"/>
    </row>
    <row r="161" spans="1:12" ht="14.25" customHeight="1" x14ac:dyDescent="0.25">
      <c r="A161" s="63"/>
      <c r="B161" s="62"/>
      <c r="C161" s="248"/>
      <c r="D161" s="64"/>
      <c r="E161" s="64"/>
      <c r="F161" s="202"/>
      <c r="G161" s="203"/>
      <c r="H161" s="281"/>
      <c r="I161" s="62"/>
      <c r="J161" s="203"/>
      <c r="K161" s="62"/>
      <c r="L161" s="62"/>
    </row>
    <row r="162" spans="1:12" ht="14.25" customHeight="1" x14ac:dyDescent="0.25">
      <c r="A162" s="63"/>
      <c r="B162" s="62"/>
      <c r="C162" s="248"/>
      <c r="D162" s="64"/>
      <c r="E162" s="64"/>
      <c r="F162" s="202"/>
      <c r="G162" s="203"/>
      <c r="H162" s="281"/>
      <c r="I162" s="62"/>
      <c r="J162" s="203"/>
      <c r="K162" s="62"/>
      <c r="L162" s="62"/>
    </row>
    <row r="163" spans="1:12" ht="14.25" customHeight="1" x14ac:dyDescent="0.25">
      <c r="A163" s="63"/>
      <c r="B163" s="62"/>
      <c r="C163" s="248"/>
      <c r="D163" s="64"/>
      <c r="E163" s="64"/>
      <c r="F163" s="202"/>
      <c r="G163" s="203"/>
      <c r="H163" s="281"/>
      <c r="I163" s="62"/>
      <c r="J163" s="203"/>
      <c r="K163" s="62"/>
      <c r="L163" s="62"/>
    </row>
    <row r="164" spans="1:12" ht="14.25" customHeight="1" x14ac:dyDescent="0.25">
      <c r="A164" s="63"/>
      <c r="B164" s="62"/>
      <c r="C164" s="248"/>
      <c r="D164" s="64"/>
      <c r="E164" s="64"/>
      <c r="F164" s="202"/>
      <c r="G164" s="203"/>
      <c r="H164" s="281"/>
      <c r="I164" s="62"/>
      <c r="J164" s="203"/>
      <c r="K164" s="62"/>
      <c r="L164" s="62"/>
    </row>
    <row r="165" spans="1:12" ht="14.25" customHeight="1" x14ac:dyDescent="0.25">
      <c r="A165" s="63"/>
      <c r="B165" s="62"/>
      <c r="C165" s="248"/>
      <c r="D165" s="64"/>
      <c r="E165" s="64"/>
      <c r="F165" s="202"/>
      <c r="G165" s="203"/>
      <c r="H165" s="281"/>
      <c r="I165" s="62"/>
      <c r="J165" s="203"/>
      <c r="K165" s="62"/>
      <c r="L165" s="62"/>
    </row>
    <row r="166" spans="1:12" ht="14.25" customHeight="1" x14ac:dyDescent="0.25">
      <c r="A166" s="63"/>
      <c r="B166" s="62"/>
      <c r="C166" s="248"/>
      <c r="D166" s="64"/>
      <c r="E166" s="64"/>
      <c r="F166" s="202"/>
      <c r="G166" s="203"/>
      <c r="H166" s="281"/>
      <c r="I166" s="62"/>
      <c r="J166" s="203"/>
      <c r="K166" s="62"/>
      <c r="L166" s="62"/>
    </row>
    <row r="167" spans="1:12" ht="14.25" customHeight="1" x14ac:dyDescent="0.25">
      <c r="A167" s="63"/>
      <c r="B167" s="62"/>
      <c r="C167" s="248"/>
      <c r="D167" s="64"/>
      <c r="E167" s="64"/>
      <c r="F167" s="202"/>
      <c r="G167" s="203"/>
      <c r="H167" s="281"/>
      <c r="I167" s="62"/>
      <c r="J167" s="203"/>
      <c r="K167" s="62"/>
      <c r="L167" s="62"/>
    </row>
    <row r="168" spans="1:12" ht="14.25" customHeight="1" x14ac:dyDescent="0.25">
      <c r="A168" s="63"/>
      <c r="B168" s="62"/>
      <c r="C168" s="248"/>
      <c r="D168" s="64"/>
      <c r="E168" s="64"/>
      <c r="F168" s="202"/>
      <c r="G168" s="203"/>
      <c r="H168" s="281"/>
      <c r="I168" s="62"/>
      <c r="J168" s="203"/>
      <c r="K168" s="62"/>
      <c r="L168" s="62"/>
    </row>
    <row r="169" spans="1:12" ht="14.25" customHeight="1" x14ac:dyDescent="0.25">
      <c r="A169" s="63"/>
      <c r="B169" s="62"/>
      <c r="C169" s="248"/>
      <c r="D169" s="64"/>
      <c r="E169" s="64"/>
      <c r="F169" s="202"/>
      <c r="G169" s="203"/>
      <c r="H169" s="281"/>
      <c r="I169" s="62"/>
      <c r="J169" s="203"/>
      <c r="K169" s="62"/>
      <c r="L169" s="62"/>
    </row>
    <row r="170" spans="1:12" ht="14.25" customHeight="1" x14ac:dyDescent="0.25">
      <c r="A170" s="63"/>
      <c r="B170" s="62"/>
      <c r="C170" s="248"/>
      <c r="D170" s="64"/>
      <c r="E170" s="64"/>
      <c r="F170" s="202"/>
      <c r="G170" s="203"/>
      <c r="H170" s="281"/>
      <c r="I170" s="62"/>
      <c r="J170" s="203"/>
      <c r="K170" s="62"/>
      <c r="L170" s="62"/>
    </row>
    <row r="171" spans="1:12" ht="14.25" customHeight="1" x14ac:dyDescent="0.25">
      <c r="A171" s="63"/>
      <c r="B171" s="62"/>
      <c r="C171" s="248"/>
      <c r="D171" s="64"/>
      <c r="E171" s="64"/>
      <c r="F171" s="202"/>
      <c r="G171" s="203"/>
      <c r="H171" s="281"/>
      <c r="I171" s="62"/>
      <c r="J171" s="203"/>
      <c r="K171" s="62"/>
      <c r="L171" s="62"/>
    </row>
    <row r="172" spans="1:12" ht="14.25" customHeight="1" x14ac:dyDescent="0.25">
      <c r="A172" s="63"/>
      <c r="B172" s="62"/>
      <c r="C172" s="248"/>
      <c r="D172" s="64"/>
      <c r="E172" s="64"/>
      <c r="F172" s="202"/>
      <c r="G172" s="203"/>
      <c r="H172" s="281"/>
      <c r="I172" s="62"/>
      <c r="J172" s="203"/>
      <c r="K172" s="62"/>
      <c r="L172" s="62"/>
    </row>
    <row r="173" spans="1:12" ht="14.25" customHeight="1" x14ac:dyDescent="0.25">
      <c r="A173" s="63"/>
      <c r="B173" s="62"/>
      <c r="C173" s="248"/>
      <c r="D173" s="64"/>
      <c r="E173" s="64"/>
      <c r="F173" s="202"/>
      <c r="G173" s="203"/>
      <c r="H173" s="281"/>
      <c r="I173" s="62"/>
      <c r="J173" s="203"/>
      <c r="K173" s="62"/>
      <c r="L173" s="62"/>
    </row>
    <row r="174" spans="1:12" ht="14.25" customHeight="1" x14ac:dyDescent="0.25">
      <c r="A174" s="63"/>
      <c r="B174" s="62"/>
      <c r="C174" s="248"/>
      <c r="D174" s="64"/>
      <c r="E174" s="64"/>
      <c r="F174" s="202"/>
      <c r="G174" s="203"/>
      <c r="H174" s="281"/>
      <c r="I174" s="62"/>
      <c r="J174" s="203"/>
      <c r="K174" s="62"/>
      <c r="L174" s="62"/>
    </row>
    <row r="175" spans="1:12" ht="14.25" customHeight="1" x14ac:dyDescent="0.25">
      <c r="A175" s="63"/>
      <c r="B175" s="62"/>
      <c r="C175" s="248"/>
      <c r="D175" s="64"/>
      <c r="E175" s="64"/>
      <c r="F175" s="202"/>
      <c r="G175" s="203"/>
      <c r="H175" s="281"/>
      <c r="I175" s="62"/>
      <c r="J175" s="203"/>
      <c r="K175" s="62"/>
      <c r="L175" s="62"/>
    </row>
    <row r="176" spans="1:12" ht="14.25" customHeight="1" x14ac:dyDescent="0.25">
      <c r="A176" s="63"/>
      <c r="B176" s="62"/>
      <c r="C176" s="248"/>
      <c r="D176" s="64"/>
      <c r="E176" s="64"/>
      <c r="F176" s="202"/>
      <c r="G176" s="203"/>
      <c r="H176" s="281"/>
      <c r="I176" s="62"/>
      <c r="J176" s="203"/>
      <c r="K176" s="62"/>
      <c r="L176" s="62"/>
    </row>
    <row r="177" spans="1:12" ht="14.25" customHeight="1" x14ac:dyDescent="0.25">
      <c r="A177" s="63"/>
      <c r="B177" s="62"/>
      <c r="C177" s="248"/>
      <c r="D177" s="64"/>
      <c r="E177" s="64"/>
      <c r="F177" s="202"/>
      <c r="G177" s="203"/>
      <c r="H177" s="281"/>
      <c r="I177" s="62"/>
      <c r="J177" s="203"/>
      <c r="K177" s="62"/>
      <c r="L177" s="62"/>
    </row>
    <row r="178" spans="1:12" ht="14.25" customHeight="1" x14ac:dyDescent="0.25">
      <c r="A178" s="63"/>
      <c r="B178" s="62"/>
      <c r="C178" s="248"/>
      <c r="D178" s="64"/>
      <c r="E178" s="64"/>
      <c r="F178" s="202"/>
      <c r="G178" s="203"/>
      <c r="H178" s="281"/>
      <c r="I178" s="62"/>
      <c r="J178" s="203"/>
      <c r="K178" s="62"/>
      <c r="L178" s="62"/>
    </row>
    <row r="179" spans="1:12" ht="14.25" customHeight="1" x14ac:dyDescent="0.25">
      <c r="A179" s="63"/>
      <c r="B179" s="62"/>
      <c r="C179" s="248"/>
      <c r="D179" s="64"/>
      <c r="E179" s="64"/>
      <c r="F179" s="202"/>
      <c r="G179" s="203"/>
      <c r="H179" s="281"/>
      <c r="I179" s="62"/>
      <c r="J179" s="203"/>
      <c r="K179" s="62"/>
      <c r="L179" s="62"/>
    </row>
    <row r="180" spans="1:12" ht="14.25" customHeight="1" x14ac:dyDescent="0.25">
      <c r="A180" s="63"/>
      <c r="B180" s="62"/>
      <c r="C180" s="248"/>
      <c r="D180" s="64"/>
      <c r="E180" s="64"/>
      <c r="F180" s="202"/>
      <c r="G180" s="203"/>
      <c r="H180" s="281"/>
      <c r="I180" s="62"/>
      <c r="J180" s="203"/>
      <c r="K180" s="62"/>
      <c r="L180" s="62"/>
    </row>
    <row r="181" spans="1:12" ht="14.25" customHeight="1" x14ac:dyDescent="0.25">
      <c r="A181" s="63"/>
      <c r="B181" s="62"/>
      <c r="C181" s="248"/>
      <c r="D181" s="64"/>
      <c r="E181" s="64"/>
      <c r="F181" s="202"/>
      <c r="G181" s="203"/>
      <c r="H181" s="281"/>
      <c r="I181" s="62"/>
      <c r="J181" s="203"/>
      <c r="K181" s="62"/>
      <c r="L181" s="62"/>
    </row>
    <row r="182" spans="1:12" ht="14.25" customHeight="1" x14ac:dyDescent="0.25">
      <c r="A182" s="63"/>
      <c r="B182" s="62"/>
      <c r="C182" s="248"/>
      <c r="D182" s="64"/>
      <c r="E182" s="64"/>
      <c r="F182" s="202"/>
      <c r="G182" s="203"/>
      <c r="H182" s="281"/>
      <c r="I182" s="62"/>
      <c r="J182" s="203"/>
      <c r="K182" s="62"/>
      <c r="L182" s="62"/>
    </row>
    <row r="183" spans="1:12" ht="14.25" customHeight="1" x14ac:dyDescent="0.25">
      <c r="A183" s="63"/>
      <c r="B183" s="62"/>
      <c r="C183" s="248"/>
      <c r="D183" s="64"/>
      <c r="E183" s="64"/>
      <c r="F183" s="202"/>
      <c r="G183" s="203"/>
      <c r="H183" s="281"/>
      <c r="I183" s="62"/>
      <c r="J183" s="203"/>
      <c r="K183" s="62"/>
      <c r="L183" s="62"/>
    </row>
    <row r="184" spans="1:12" ht="14.25" customHeight="1" x14ac:dyDescent="0.25">
      <c r="A184" s="63"/>
      <c r="B184" s="62"/>
      <c r="C184" s="248"/>
      <c r="D184" s="64"/>
      <c r="E184" s="64"/>
      <c r="F184" s="202"/>
      <c r="G184" s="203"/>
      <c r="H184" s="281"/>
      <c r="I184" s="62"/>
      <c r="J184" s="203"/>
      <c r="K184" s="62"/>
      <c r="L184" s="62"/>
    </row>
    <row r="185" spans="1:12" ht="14.25" customHeight="1" x14ac:dyDescent="0.25">
      <c r="A185" s="63"/>
      <c r="B185" s="62"/>
      <c r="C185" s="248"/>
      <c r="D185" s="64"/>
      <c r="E185" s="64"/>
      <c r="F185" s="202"/>
      <c r="G185" s="203"/>
      <c r="H185" s="281"/>
      <c r="I185" s="62"/>
      <c r="J185" s="203"/>
      <c r="K185" s="62"/>
      <c r="L185" s="62"/>
    </row>
    <row r="186" spans="1:12" ht="14.25" customHeight="1" x14ac:dyDescent="0.25">
      <c r="A186" s="63"/>
      <c r="B186" s="62"/>
      <c r="C186" s="248"/>
      <c r="D186" s="64"/>
      <c r="E186" s="64"/>
      <c r="F186" s="202"/>
      <c r="G186" s="203"/>
      <c r="H186" s="281"/>
      <c r="I186" s="62"/>
      <c r="J186" s="203"/>
      <c r="K186" s="62"/>
      <c r="L186" s="62"/>
    </row>
    <row r="187" spans="1:12" ht="14.25" customHeight="1" x14ac:dyDescent="0.25">
      <c r="A187" s="63"/>
      <c r="B187" s="62"/>
      <c r="C187" s="248"/>
      <c r="D187" s="64"/>
      <c r="E187" s="64"/>
      <c r="F187" s="202"/>
      <c r="G187" s="203"/>
      <c r="H187" s="281"/>
      <c r="I187" s="62"/>
      <c r="J187" s="203"/>
      <c r="K187" s="62"/>
      <c r="L187" s="62"/>
    </row>
    <row r="188" spans="1:12" ht="14.25" customHeight="1" x14ac:dyDescent="0.25">
      <c r="A188" s="63"/>
      <c r="B188" s="62"/>
      <c r="C188" s="248"/>
      <c r="D188" s="64"/>
      <c r="E188" s="64"/>
      <c r="F188" s="202"/>
      <c r="G188" s="203"/>
      <c r="H188" s="281"/>
      <c r="I188" s="62"/>
      <c r="J188" s="203"/>
      <c r="K188" s="62"/>
      <c r="L188" s="62"/>
    </row>
    <row r="189" spans="1:12" ht="14.25" customHeight="1" x14ac:dyDescent="0.25">
      <c r="A189" s="63"/>
      <c r="B189" s="62"/>
      <c r="C189" s="248"/>
      <c r="D189" s="64"/>
      <c r="E189" s="64"/>
      <c r="F189" s="202"/>
      <c r="G189" s="203"/>
      <c r="H189" s="281"/>
      <c r="I189" s="62"/>
      <c r="J189" s="203"/>
      <c r="K189" s="62"/>
      <c r="L189" s="62"/>
    </row>
    <row r="190" spans="1:12" ht="14.25" customHeight="1" x14ac:dyDescent="0.25">
      <c r="A190" s="63"/>
      <c r="B190" s="62"/>
      <c r="C190" s="248"/>
      <c r="D190" s="64"/>
      <c r="E190" s="64"/>
      <c r="F190" s="202"/>
      <c r="G190" s="203"/>
      <c r="H190" s="281"/>
      <c r="I190" s="62"/>
      <c r="J190" s="203"/>
      <c r="K190" s="62"/>
      <c r="L190" s="62"/>
    </row>
    <row r="191" spans="1:12" ht="14.25" customHeight="1" x14ac:dyDescent="0.25">
      <c r="A191" s="63"/>
      <c r="B191" s="62"/>
      <c r="C191" s="248"/>
      <c r="D191" s="64"/>
      <c r="E191" s="64"/>
      <c r="F191" s="202"/>
      <c r="G191" s="203"/>
      <c r="H191" s="281"/>
      <c r="I191" s="62"/>
      <c r="J191" s="203"/>
      <c r="K191" s="62"/>
      <c r="L191" s="62"/>
    </row>
    <row r="192" spans="1:12" ht="14.25" customHeight="1" x14ac:dyDescent="0.25">
      <c r="A192" s="63"/>
      <c r="B192" s="62"/>
      <c r="C192" s="248"/>
      <c r="D192" s="64"/>
      <c r="E192" s="64"/>
      <c r="F192" s="202"/>
      <c r="G192" s="203"/>
      <c r="H192" s="281"/>
      <c r="I192" s="62"/>
      <c r="J192" s="203"/>
      <c r="K192" s="62"/>
      <c r="L192" s="62"/>
    </row>
    <row r="193" spans="1:12" ht="14.25" customHeight="1" x14ac:dyDescent="0.25">
      <c r="A193" s="63"/>
      <c r="B193" s="62"/>
      <c r="C193" s="248"/>
      <c r="D193" s="64"/>
      <c r="E193" s="64"/>
      <c r="F193" s="202"/>
      <c r="G193" s="203"/>
      <c r="H193" s="281"/>
      <c r="I193" s="62"/>
      <c r="J193" s="203"/>
      <c r="K193" s="62"/>
      <c r="L193" s="62"/>
    </row>
    <row r="194" spans="1:12" ht="14.25" customHeight="1" x14ac:dyDescent="0.25">
      <c r="A194" s="63"/>
      <c r="B194" s="62"/>
      <c r="C194" s="248"/>
      <c r="D194" s="64"/>
      <c r="E194" s="64"/>
      <c r="F194" s="202"/>
      <c r="G194" s="203"/>
      <c r="H194" s="281"/>
      <c r="I194" s="62"/>
      <c r="J194" s="203"/>
      <c r="K194" s="62"/>
      <c r="L194" s="62"/>
    </row>
    <row r="195" spans="1:12" ht="14.25" customHeight="1" x14ac:dyDescent="0.25">
      <c r="A195" s="63"/>
      <c r="B195" s="62"/>
      <c r="C195" s="248"/>
      <c r="D195" s="64"/>
      <c r="E195" s="64"/>
      <c r="F195" s="202"/>
      <c r="G195" s="203"/>
      <c r="H195" s="281"/>
      <c r="I195" s="62"/>
      <c r="J195" s="203"/>
      <c r="K195" s="62"/>
      <c r="L195" s="62"/>
    </row>
    <row r="196" spans="1:12" ht="14.25" customHeight="1" x14ac:dyDescent="0.25">
      <c r="A196" s="63"/>
      <c r="B196" s="62"/>
      <c r="C196" s="248"/>
      <c r="D196" s="64"/>
      <c r="E196" s="64"/>
      <c r="F196" s="202"/>
      <c r="G196" s="203"/>
      <c r="H196" s="281"/>
      <c r="I196" s="62"/>
      <c r="J196" s="203"/>
      <c r="K196" s="62"/>
      <c r="L196" s="62"/>
    </row>
    <row r="197" spans="1:12" ht="14.25" customHeight="1" x14ac:dyDescent="0.25">
      <c r="A197" s="63"/>
      <c r="B197" s="62"/>
      <c r="C197" s="248"/>
      <c r="D197" s="64"/>
      <c r="E197" s="64"/>
      <c r="F197" s="202"/>
      <c r="G197" s="203"/>
      <c r="H197" s="281"/>
      <c r="I197" s="62"/>
      <c r="J197" s="203"/>
      <c r="K197" s="62"/>
      <c r="L197" s="62"/>
    </row>
    <row r="198" spans="1:12" ht="14.25" customHeight="1" x14ac:dyDescent="0.25">
      <c r="A198" s="63"/>
      <c r="B198" s="62"/>
      <c r="C198" s="248"/>
      <c r="D198" s="64"/>
      <c r="E198" s="64"/>
      <c r="F198" s="202"/>
      <c r="G198" s="203"/>
      <c r="H198" s="281"/>
      <c r="I198" s="62"/>
      <c r="J198" s="203"/>
      <c r="K198" s="62"/>
      <c r="L198" s="62"/>
    </row>
    <row r="199" spans="1:12" ht="14.25" customHeight="1" x14ac:dyDescent="0.25">
      <c r="A199" s="63"/>
      <c r="B199" s="62"/>
      <c r="C199" s="248"/>
      <c r="D199" s="64"/>
      <c r="E199" s="64"/>
      <c r="F199" s="202"/>
      <c r="G199" s="203"/>
      <c r="H199" s="281"/>
      <c r="I199" s="62"/>
      <c r="J199" s="203"/>
      <c r="K199" s="62"/>
      <c r="L199" s="62"/>
    </row>
    <row r="200" spans="1:12" ht="14.25" customHeight="1" x14ac:dyDescent="0.25">
      <c r="A200" s="63"/>
      <c r="B200" s="62"/>
      <c r="C200" s="248"/>
      <c r="D200" s="64"/>
      <c r="E200" s="64"/>
      <c r="F200" s="202"/>
      <c r="G200" s="203"/>
      <c r="H200" s="281"/>
      <c r="I200" s="62"/>
      <c r="J200" s="203"/>
      <c r="K200" s="62"/>
      <c r="L200" s="62"/>
    </row>
    <row r="201" spans="1:12" ht="14.25" customHeight="1" x14ac:dyDescent="0.25">
      <c r="A201" s="63"/>
      <c r="B201" s="62"/>
      <c r="C201" s="248"/>
      <c r="D201" s="64"/>
      <c r="E201" s="64"/>
      <c r="F201" s="202"/>
      <c r="G201" s="203"/>
      <c r="H201" s="281"/>
      <c r="I201" s="62"/>
      <c r="J201" s="203"/>
      <c r="K201" s="62"/>
      <c r="L201" s="62"/>
    </row>
    <row r="202" spans="1:12" ht="14.25" customHeight="1" x14ac:dyDescent="0.25">
      <c r="A202" s="63"/>
      <c r="B202" s="62"/>
      <c r="C202" s="248"/>
      <c r="D202" s="64"/>
      <c r="E202" s="64"/>
      <c r="F202" s="202"/>
      <c r="G202" s="203"/>
      <c r="H202" s="281"/>
      <c r="I202" s="62"/>
      <c r="J202" s="203"/>
      <c r="K202" s="62"/>
      <c r="L202" s="62"/>
    </row>
    <row r="203" spans="1:12" ht="14.25" customHeight="1" x14ac:dyDescent="0.25">
      <c r="A203" s="63"/>
      <c r="B203" s="62"/>
      <c r="C203" s="248"/>
      <c r="D203" s="64"/>
      <c r="E203" s="64"/>
      <c r="F203" s="202"/>
      <c r="G203" s="203"/>
      <c r="H203" s="281"/>
      <c r="I203" s="62"/>
      <c r="J203" s="203"/>
      <c r="K203" s="62"/>
      <c r="L203" s="62"/>
    </row>
    <row r="204" spans="1:12" ht="14.25" customHeight="1" x14ac:dyDescent="0.25">
      <c r="A204" s="63"/>
      <c r="B204" s="62"/>
      <c r="C204" s="248"/>
      <c r="D204" s="64"/>
      <c r="E204" s="64"/>
      <c r="F204" s="202"/>
      <c r="G204" s="203"/>
      <c r="H204" s="281"/>
      <c r="I204" s="62"/>
      <c r="J204" s="203"/>
      <c r="K204" s="62"/>
      <c r="L204" s="62"/>
    </row>
    <row r="205" spans="1:12" ht="14.25" customHeight="1" x14ac:dyDescent="0.25">
      <c r="A205" s="63"/>
      <c r="B205" s="62"/>
      <c r="C205" s="248"/>
      <c r="D205" s="64"/>
      <c r="E205" s="64"/>
      <c r="F205" s="202"/>
      <c r="G205" s="203"/>
      <c r="H205" s="281"/>
      <c r="I205" s="62"/>
      <c r="J205" s="203"/>
      <c r="K205" s="62"/>
      <c r="L205" s="62"/>
    </row>
    <row r="206" spans="1:12" ht="14.25" customHeight="1" x14ac:dyDescent="0.25">
      <c r="A206" s="63"/>
      <c r="B206" s="62"/>
      <c r="C206" s="248"/>
      <c r="D206" s="64"/>
      <c r="E206" s="64"/>
      <c r="F206" s="202"/>
      <c r="G206" s="203"/>
      <c r="H206" s="281"/>
      <c r="I206" s="62"/>
      <c r="J206" s="203"/>
      <c r="K206" s="62"/>
      <c r="L206" s="62"/>
    </row>
    <row r="207" spans="1:12" ht="14.25" customHeight="1" x14ac:dyDescent="0.25">
      <c r="A207" s="63"/>
      <c r="B207" s="62"/>
      <c r="C207" s="248"/>
      <c r="D207" s="64"/>
      <c r="E207" s="64"/>
      <c r="F207" s="202"/>
      <c r="G207" s="203"/>
      <c r="H207" s="281"/>
      <c r="I207" s="62"/>
      <c r="J207" s="203"/>
      <c r="K207" s="62"/>
      <c r="L207" s="62"/>
    </row>
    <row r="208" spans="1:12" ht="14.25" customHeight="1" x14ac:dyDescent="0.25">
      <c r="A208" s="63"/>
      <c r="B208" s="62"/>
      <c r="C208" s="248"/>
      <c r="D208" s="64"/>
      <c r="E208" s="64"/>
      <c r="F208" s="202"/>
      <c r="G208" s="203"/>
      <c r="H208" s="281"/>
      <c r="I208" s="62"/>
      <c r="J208" s="203"/>
      <c r="K208" s="62"/>
      <c r="L208" s="62"/>
    </row>
    <row r="209" spans="1:12" ht="14.25" customHeight="1" x14ac:dyDescent="0.25">
      <c r="A209" s="63"/>
      <c r="B209" s="62"/>
      <c r="C209" s="248"/>
      <c r="D209" s="64"/>
      <c r="E209" s="64"/>
      <c r="F209" s="202"/>
      <c r="G209" s="203"/>
      <c r="H209" s="281"/>
      <c r="I209" s="62"/>
      <c r="J209" s="203"/>
      <c r="K209" s="62"/>
      <c r="L209" s="62"/>
    </row>
    <row r="210" spans="1:12" ht="14.25" customHeight="1" x14ac:dyDescent="0.25">
      <c r="A210" s="63"/>
      <c r="B210" s="62"/>
      <c r="C210" s="248"/>
      <c r="D210" s="64"/>
      <c r="E210" s="64"/>
      <c r="F210" s="202"/>
      <c r="G210" s="203"/>
      <c r="H210" s="281"/>
      <c r="I210" s="62"/>
      <c r="J210" s="203"/>
      <c r="K210" s="62"/>
      <c r="L210" s="62"/>
    </row>
    <row r="211" spans="1:12" ht="14.25" customHeight="1" x14ac:dyDescent="0.25">
      <c r="A211" s="63"/>
      <c r="B211" s="62"/>
      <c r="C211" s="248"/>
      <c r="D211" s="64"/>
      <c r="E211" s="64"/>
      <c r="F211" s="202"/>
      <c r="G211" s="203"/>
      <c r="H211" s="281"/>
      <c r="I211" s="62"/>
      <c r="J211" s="203"/>
      <c r="K211" s="62"/>
      <c r="L211" s="62"/>
    </row>
    <row r="212" spans="1:12" ht="14.25" customHeight="1" x14ac:dyDescent="0.25">
      <c r="A212" s="63"/>
      <c r="B212" s="62"/>
      <c r="C212" s="248"/>
      <c r="D212" s="64"/>
      <c r="E212" s="64"/>
      <c r="F212" s="202"/>
      <c r="G212" s="203"/>
      <c r="H212" s="281"/>
      <c r="I212" s="62"/>
      <c r="J212" s="203"/>
      <c r="K212" s="62"/>
      <c r="L212" s="62"/>
    </row>
    <row r="213" spans="1:12" ht="14.25" customHeight="1" x14ac:dyDescent="0.25">
      <c r="A213" s="63"/>
      <c r="B213" s="62"/>
      <c r="C213" s="248"/>
      <c r="D213" s="64"/>
      <c r="E213" s="64"/>
      <c r="F213" s="202"/>
      <c r="G213" s="203"/>
      <c r="H213" s="281"/>
      <c r="I213" s="62"/>
      <c r="J213" s="203"/>
      <c r="K213" s="62"/>
      <c r="L213" s="62"/>
    </row>
    <row r="214" spans="1:12" ht="14.25" customHeight="1" x14ac:dyDescent="0.25">
      <c r="A214" s="63"/>
      <c r="B214" s="62"/>
      <c r="C214" s="248"/>
      <c r="D214" s="64"/>
      <c r="E214" s="64"/>
      <c r="F214" s="202"/>
      <c r="G214" s="203"/>
      <c r="H214" s="281"/>
      <c r="I214" s="62"/>
      <c r="J214" s="203"/>
      <c r="K214" s="62"/>
      <c r="L214" s="62"/>
    </row>
    <row r="215" spans="1:12" ht="14.25" customHeight="1" x14ac:dyDescent="0.25">
      <c r="A215" s="63"/>
      <c r="B215" s="62"/>
      <c r="C215" s="248"/>
      <c r="D215" s="64"/>
      <c r="E215" s="64"/>
      <c r="F215" s="202"/>
      <c r="G215" s="203"/>
      <c r="H215" s="281"/>
      <c r="I215" s="62"/>
      <c r="J215" s="203"/>
      <c r="K215" s="62"/>
      <c r="L215" s="62"/>
    </row>
    <row r="216" spans="1:12" ht="14.25" customHeight="1" x14ac:dyDescent="0.25">
      <c r="A216" s="63"/>
      <c r="B216" s="62"/>
      <c r="C216" s="248"/>
      <c r="D216" s="64"/>
      <c r="E216" s="64"/>
      <c r="F216" s="202"/>
      <c r="G216" s="203"/>
      <c r="H216" s="281"/>
      <c r="I216" s="62"/>
      <c r="J216" s="203"/>
      <c r="K216" s="62"/>
      <c r="L216" s="62"/>
    </row>
    <row r="217" spans="1:12" ht="14.25" customHeight="1" x14ac:dyDescent="0.25">
      <c r="A217" s="63"/>
      <c r="B217" s="62"/>
      <c r="C217" s="248"/>
      <c r="D217" s="64"/>
      <c r="E217" s="64"/>
      <c r="F217" s="202"/>
      <c r="G217" s="203"/>
      <c r="H217" s="281"/>
      <c r="I217" s="62"/>
      <c r="J217" s="203"/>
      <c r="K217" s="62"/>
      <c r="L217" s="62"/>
    </row>
    <row r="218" spans="1:12" ht="14.25" customHeight="1" x14ac:dyDescent="0.25">
      <c r="A218" s="63"/>
      <c r="B218" s="62"/>
      <c r="C218" s="248"/>
      <c r="D218" s="64"/>
      <c r="E218" s="64"/>
      <c r="F218" s="202"/>
      <c r="G218" s="203"/>
      <c r="H218" s="281"/>
      <c r="I218" s="62"/>
      <c r="J218" s="203"/>
      <c r="K218" s="62"/>
      <c r="L218" s="62"/>
    </row>
    <row r="219" spans="1:12" ht="14.25" customHeight="1" x14ac:dyDescent="0.25">
      <c r="A219" s="63"/>
      <c r="B219" s="62"/>
      <c r="C219" s="248"/>
      <c r="D219" s="64"/>
      <c r="E219" s="64"/>
      <c r="F219" s="202"/>
      <c r="G219" s="203"/>
      <c r="H219" s="281"/>
      <c r="I219" s="62"/>
      <c r="J219" s="203"/>
      <c r="K219" s="62"/>
      <c r="L219" s="62"/>
    </row>
    <row r="220" spans="1:12" ht="14.25" customHeight="1" x14ac:dyDescent="0.25">
      <c r="A220" s="63"/>
      <c r="B220" s="62"/>
      <c r="C220" s="248"/>
      <c r="D220" s="64"/>
      <c r="E220" s="64"/>
      <c r="F220" s="202"/>
      <c r="G220" s="203"/>
      <c r="H220" s="281"/>
      <c r="I220" s="62"/>
      <c r="J220" s="203"/>
      <c r="K220" s="62"/>
      <c r="L220" s="62"/>
    </row>
    <row r="221" spans="1:12" ht="14.25" customHeight="1" x14ac:dyDescent="0.25">
      <c r="A221" s="63"/>
      <c r="B221" s="62"/>
      <c r="C221" s="248"/>
      <c r="D221" s="64"/>
      <c r="E221" s="64"/>
      <c r="F221" s="202"/>
      <c r="G221" s="203"/>
      <c r="H221" s="281"/>
      <c r="I221" s="62"/>
      <c r="J221" s="203"/>
      <c r="K221" s="62"/>
      <c r="L221" s="62"/>
    </row>
    <row r="222" spans="1:12" ht="14.25" customHeight="1" x14ac:dyDescent="0.25">
      <c r="A222" s="63"/>
      <c r="B222" s="62"/>
      <c r="C222" s="248"/>
      <c r="D222" s="64"/>
      <c r="E222" s="64"/>
      <c r="F222" s="202"/>
      <c r="G222" s="203"/>
      <c r="H222" s="281"/>
      <c r="I222" s="62"/>
      <c r="J222" s="203"/>
      <c r="K222" s="62"/>
      <c r="L222" s="62"/>
    </row>
    <row r="223" spans="1:12" ht="14.25" customHeight="1" x14ac:dyDescent="0.25">
      <c r="A223" s="63"/>
      <c r="B223" s="62"/>
      <c r="C223" s="248"/>
      <c r="D223" s="64"/>
      <c r="E223" s="64"/>
      <c r="F223" s="202"/>
      <c r="G223" s="203"/>
      <c r="H223" s="281"/>
      <c r="I223" s="62"/>
      <c r="J223" s="203"/>
      <c r="K223" s="62"/>
      <c r="L223" s="62"/>
    </row>
    <row r="224" spans="1:12" ht="14.25" customHeight="1" x14ac:dyDescent="0.25">
      <c r="A224" s="63"/>
      <c r="B224" s="62"/>
      <c r="C224" s="248"/>
      <c r="D224" s="64"/>
      <c r="E224" s="64"/>
      <c r="F224" s="202"/>
      <c r="G224" s="203"/>
      <c r="H224" s="281"/>
      <c r="I224" s="62"/>
      <c r="J224" s="203"/>
      <c r="K224" s="62"/>
      <c r="L224" s="62"/>
    </row>
    <row r="225" spans="1:12" ht="14.25" customHeight="1" x14ac:dyDescent="0.25">
      <c r="A225" s="63"/>
      <c r="B225" s="62"/>
      <c r="C225" s="248"/>
      <c r="D225" s="64"/>
      <c r="E225" s="64"/>
      <c r="F225" s="202"/>
      <c r="G225" s="203"/>
      <c r="H225" s="281"/>
      <c r="I225" s="62"/>
      <c r="J225" s="203"/>
      <c r="K225" s="62"/>
      <c r="L225" s="62"/>
    </row>
    <row r="226" spans="1:12" ht="14.25" customHeight="1" x14ac:dyDescent="0.25">
      <c r="A226" s="63"/>
      <c r="B226" s="62"/>
      <c r="C226" s="248"/>
      <c r="D226" s="64"/>
      <c r="E226" s="64"/>
      <c r="F226" s="202"/>
      <c r="G226" s="203"/>
      <c r="H226" s="281"/>
      <c r="I226" s="62"/>
      <c r="J226" s="203"/>
      <c r="K226" s="62"/>
      <c r="L226" s="62"/>
    </row>
    <row r="227" spans="1:12" ht="14.25" customHeight="1" x14ac:dyDescent="0.25">
      <c r="A227" s="63"/>
      <c r="B227" s="62"/>
      <c r="C227" s="248"/>
      <c r="D227" s="64"/>
      <c r="E227" s="64"/>
      <c r="F227" s="202"/>
      <c r="G227" s="203"/>
      <c r="H227" s="281"/>
      <c r="I227" s="62"/>
      <c r="J227" s="203"/>
      <c r="K227" s="62"/>
      <c r="L227" s="62"/>
    </row>
    <row r="228" spans="1:12" ht="14.25" customHeight="1" x14ac:dyDescent="0.25">
      <c r="A228" s="63"/>
      <c r="B228" s="62"/>
      <c r="C228" s="248"/>
      <c r="D228" s="64"/>
      <c r="E228" s="64"/>
      <c r="F228" s="202"/>
      <c r="G228" s="203"/>
      <c r="H228" s="281"/>
      <c r="I228" s="62"/>
      <c r="J228" s="203"/>
      <c r="K228" s="62"/>
      <c r="L228" s="62"/>
    </row>
    <row r="229" spans="1:12" ht="14.25" customHeight="1" x14ac:dyDescent="0.25">
      <c r="A229" s="63"/>
      <c r="B229" s="62"/>
      <c r="C229" s="248"/>
      <c r="D229" s="64"/>
      <c r="E229" s="64"/>
      <c r="F229" s="202"/>
      <c r="G229" s="203"/>
      <c r="H229" s="281"/>
      <c r="I229" s="62"/>
      <c r="J229" s="203"/>
      <c r="K229" s="62"/>
      <c r="L229" s="62"/>
    </row>
    <row r="230" spans="1:12" ht="14.25" customHeight="1" x14ac:dyDescent="0.25">
      <c r="A230" s="63"/>
      <c r="B230" s="62"/>
      <c r="C230" s="248"/>
      <c r="D230" s="64"/>
      <c r="E230" s="64"/>
      <c r="F230" s="202"/>
      <c r="G230" s="203"/>
      <c r="H230" s="281"/>
      <c r="I230" s="62"/>
      <c r="J230" s="203"/>
      <c r="K230" s="62"/>
      <c r="L230" s="62"/>
    </row>
    <row r="231" spans="1:12" ht="14.25" customHeight="1" x14ac:dyDescent="0.25">
      <c r="A231" s="63"/>
      <c r="B231" s="62"/>
      <c r="C231" s="248"/>
      <c r="D231" s="64"/>
      <c r="E231" s="64"/>
      <c r="F231" s="202"/>
      <c r="G231" s="203"/>
      <c r="H231" s="281"/>
      <c r="I231" s="62"/>
      <c r="J231" s="203"/>
      <c r="K231" s="62"/>
      <c r="L231" s="62"/>
    </row>
    <row r="232" spans="1:12" ht="14.25" customHeight="1" x14ac:dyDescent="0.25">
      <c r="A232" s="63"/>
      <c r="B232" s="62"/>
      <c r="C232" s="248"/>
      <c r="D232" s="64"/>
      <c r="E232" s="64"/>
      <c r="F232" s="202"/>
      <c r="G232" s="203"/>
      <c r="H232" s="281"/>
      <c r="I232" s="62"/>
      <c r="J232" s="203"/>
      <c r="K232" s="62"/>
      <c r="L232" s="62"/>
    </row>
    <row r="233" spans="1:12" ht="14.25" customHeight="1" x14ac:dyDescent="0.25">
      <c r="A233" s="63"/>
      <c r="B233" s="62"/>
      <c r="C233" s="248"/>
      <c r="D233" s="64"/>
      <c r="E233" s="64"/>
      <c r="F233" s="202"/>
      <c r="G233" s="203"/>
      <c r="H233" s="281"/>
      <c r="I233" s="62"/>
      <c r="J233" s="203"/>
      <c r="K233" s="62"/>
      <c r="L233" s="62"/>
    </row>
    <row r="234" spans="1:12" ht="14.25" customHeight="1" x14ac:dyDescent="0.25">
      <c r="A234" s="63"/>
      <c r="B234" s="62"/>
      <c r="C234" s="248"/>
      <c r="D234" s="64"/>
      <c r="E234" s="64"/>
      <c r="F234" s="202"/>
      <c r="G234" s="203"/>
      <c r="H234" s="281"/>
      <c r="I234" s="62"/>
      <c r="J234" s="203"/>
      <c r="K234" s="62"/>
      <c r="L234" s="62"/>
    </row>
    <row r="235" spans="1:12" ht="14.25" customHeight="1" x14ac:dyDescent="0.25">
      <c r="A235" s="63"/>
      <c r="B235" s="62"/>
      <c r="C235" s="248"/>
      <c r="D235" s="64"/>
      <c r="E235" s="64"/>
      <c r="F235" s="202"/>
      <c r="G235" s="203"/>
      <c r="H235" s="281"/>
      <c r="I235" s="62"/>
      <c r="J235" s="203"/>
      <c r="K235" s="62"/>
      <c r="L235" s="62"/>
    </row>
    <row r="236" spans="1:12" ht="14.25" customHeight="1" x14ac:dyDescent="0.25">
      <c r="A236" s="63"/>
      <c r="B236" s="62"/>
      <c r="C236" s="248"/>
      <c r="D236" s="64"/>
      <c r="E236" s="64"/>
      <c r="F236" s="202"/>
      <c r="G236" s="203"/>
      <c r="H236" s="281"/>
      <c r="I236" s="62"/>
      <c r="J236" s="203"/>
      <c r="K236" s="62"/>
      <c r="L236" s="62"/>
    </row>
    <row r="237" spans="1:12" ht="14.25" customHeight="1" x14ac:dyDescent="0.25">
      <c r="A237" s="63"/>
      <c r="B237" s="62"/>
      <c r="C237" s="248"/>
      <c r="D237" s="64"/>
      <c r="E237" s="64"/>
      <c r="F237" s="202"/>
      <c r="G237" s="203"/>
      <c r="H237" s="281"/>
      <c r="I237" s="62"/>
      <c r="J237" s="203"/>
      <c r="K237" s="62"/>
      <c r="L237" s="62"/>
    </row>
    <row r="238" spans="1:12" ht="14.25" customHeight="1" x14ac:dyDescent="0.25">
      <c r="A238" s="63"/>
      <c r="B238" s="62"/>
      <c r="C238" s="248"/>
      <c r="D238" s="64"/>
      <c r="E238" s="64"/>
      <c r="F238" s="202"/>
      <c r="G238" s="203"/>
      <c r="H238" s="281"/>
      <c r="I238" s="62"/>
      <c r="J238" s="203"/>
      <c r="K238" s="62"/>
      <c r="L238" s="62"/>
    </row>
    <row r="239" spans="1:12" ht="14.25" customHeight="1" x14ac:dyDescent="0.25">
      <c r="A239" s="63"/>
      <c r="B239" s="62"/>
      <c r="C239" s="248"/>
      <c r="D239" s="64"/>
      <c r="E239" s="64"/>
      <c r="F239" s="202"/>
      <c r="G239" s="203"/>
      <c r="H239" s="281"/>
      <c r="I239" s="62"/>
      <c r="J239" s="203"/>
      <c r="K239" s="62"/>
      <c r="L239" s="62"/>
    </row>
    <row r="240" spans="1:12" ht="14.25" customHeight="1" x14ac:dyDescent="0.25">
      <c r="A240" s="63"/>
      <c r="B240" s="62"/>
      <c r="C240" s="248"/>
      <c r="D240" s="64"/>
      <c r="E240" s="64"/>
      <c r="F240" s="202"/>
      <c r="G240" s="203"/>
      <c r="H240" s="281"/>
      <c r="I240" s="62"/>
      <c r="J240" s="203"/>
      <c r="K240" s="62"/>
      <c r="L240" s="62"/>
    </row>
    <row r="241" spans="1:12" ht="14.25" customHeight="1" x14ac:dyDescent="0.25">
      <c r="A241" s="63"/>
      <c r="B241" s="62"/>
      <c r="C241" s="248"/>
      <c r="D241" s="64"/>
      <c r="E241" s="64"/>
      <c r="F241" s="202"/>
      <c r="G241" s="203"/>
      <c r="H241" s="281"/>
      <c r="I241" s="62"/>
      <c r="J241" s="203"/>
      <c r="K241" s="62"/>
      <c r="L241" s="62"/>
    </row>
    <row r="242" spans="1:12" ht="14.25" customHeight="1" x14ac:dyDescent="0.25">
      <c r="A242" s="63"/>
      <c r="B242" s="62"/>
      <c r="C242" s="248"/>
      <c r="D242" s="64"/>
      <c r="E242" s="64"/>
      <c r="F242" s="202"/>
      <c r="G242" s="203"/>
      <c r="H242" s="281"/>
      <c r="I242" s="62"/>
      <c r="J242" s="203"/>
      <c r="K242" s="62"/>
      <c r="L242" s="62"/>
    </row>
    <row r="243" spans="1:12" ht="14.25" customHeight="1" x14ac:dyDescent="0.25">
      <c r="A243" s="63"/>
      <c r="B243" s="62"/>
      <c r="C243" s="248"/>
      <c r="D243" s="64"/>
      <c r="E243" s="64"/>
      <c r="F243" s="202"/>
      <c r="G243" s="203"/>
      <c r="H243" s="281"/>
      <c r="I243" s="62"/>
      <c r="J243" s="203"/>
      <c r="K243" s="62"/>
      <c r="L243" s="62"/>
    </row>
    <row r="244" spans="1:12" ht="14.25" customHeight="1" x14ac:dyDescent="0.25">
      <c r="A244" s="63"/>
      <c r="B244" s="62"/>
      <c r="C244" s="248"/>
      <c r="D244" s="64"/>
      <c r="E244" s="64"/>
      <c r="F244" s="202"/>
      <c r="G244" s="203"/>
      <c r="H244" s="281"/>
      <c r="I244" s="62"/>
      <c r="J244" s="203"/>
      <c r="K244" s="62"/>
      <c r="L244" s="62"/>
    </row>
    <row r="245" spans="1:12" ht="14.25" customHeight="1" x14ac:dyDescent="0.25">
      <c r="A245" s="63"/>
      <c r="B245" s="62"/>
      <c r="C245" s="248"/>
      <c r="D245" s="64"/>
      <c r="E245" s="64"/>
      <c r="F245" s="202"/>
      <c r="G245" s="203"/>
      <c r="H245" s="281"/>
      <c r="I245" s="62"/>
      <c r="J245" s="203"/>
      <c r="K245" s="62"/>
      <c r="L245" s="62"/>
    </row>
    <row r="246" spans="1:12" ht="14.25" customHeight="1" x14ac:dyDescent="0.25">
      <c r="A246" s="63"/>
      <c r="B246" s="62"/>
      <c r="C246" s="248"/>
      <c r="D246" s="64"/>
      <c r="E246" s="64"/>
      <c r="F246" s="202"/>
      <c r="G246" s="203"/>
      <c r="H246" s="281"/>
      <c r="I246" s="62"/>
      <c r="J246" s="203"/>
      <c r="K246" s="62"/>
      <c r="L246" s="62"/>
    </row>
    <row r="247" spans="1:12" ht="14.25" customHeight="1" x14ac:dyDescent="0.25">
      <c r="A247" s="63"/>
      <c r="B247" s="62"/>
      <c r="C247" s="248"/>
      <c r="D247" s="64"/>
      <c r="E247" s="64"/>
      <c r="F247" s="202"/>
      <c r="G247" s="203"/>
      <c r="H247" s="281"/>
      <c r="I247" s="62"/>
      <c r="J247" s="203"/>
      <c r="K247" s="62"/>
      <c r="L247" s="62"/>
    </row>
    <row r="248" spans="1:12" ht="14.25" customHeight="1" x14ac:dyDescent="0.25">
      <c r="A248" s="63"/>
      <c r="B248" s="62"/>
      <c r="C248" s="248"/>
      <c r="D248" s="64"/>
      <c r="E248" s="64"/>
      <c r="F248" s="202"/>
      <c r="G248" s="203"/>
      <c r="H248" s="281"/>
      <c r="I248" s="62"/>
      <c r="J248" s="203"/>
      <c r="K248" s="62"/>
      <c r="L248" s="62"/>
    </row>
    <row r="249" spans="1:12" ht="14.25" customHeight="1" x14ac:dyDescent="0.25">
      <c r="A249" s="63"/>
      <c r="B249" s="62"/>
      <c r="C249" s="248"/>
      <c r="D249" s="64"/>
      <c r="E249" s="64"/>
      <c r="F249" s="202"/>
      <c r="G249" s="203"/>
      <c r="H249" s="281"/>
      <c r="I249" s="62"/>
      <c r="J249" s="203"/>
      <c r="K249" s="62"/>
      <c r="L249" s="62"/>
    </row>
    <row r="250" spans="1:12" ht="14.25" customHeight="1" x14ac:dyDescent="0.25">
      <c r="A250" s="63"/>
      <c r="B250" s="62"/>
      <c r="C250" s="248"/>
      <c r="D250" s="64"/>
      <c r="E250" s="64"/>
      <c r="F250" s="202"/>
      <c r="G250" s="203"/>
      <c r="H250" s="281"/>
      <c r="I250" s="62"/>
      <c r="J250" s="203"/>
      <c r="K250" s="62"/>
      <c r="L250" s="62"/>
    </row>
    <row r="251" spans="1:12" ht="14.25" customHeight="1" x14ac:dyDescent="0.25">
      <c r="A251" s="63"/>
      <c r="B251" s="62"/>
      <c r="C251" s="248"/>
      <c r="D251" s="64"/>
      <c r="E251" s="64"/>
      <c r="F251" s="202"/>
      <c r="G251" s="203"/>
      <c r="H251" s="281"/>
      <c r="I251" s="62"/>
      <c r="J251" s="203"/>
      <c r="K251" s="62"/>
      <c r="L251" s="62"/>
    </row>
    <row r="252" spans="1:12" ht="14.25" customHeight="1" x14ac:dyDescent="0.25">
      <c r="A252" s="63"/>
      <c r="B252" s="62"/>
      <c r="C252" s="248"/>
      <c r="D252" s="64"/>
      <c r="E252" s="64"/>
      <c r="F252" s="202"/>
      <c r="G252" s="203"/>
      <c r="H252" s="281"/>
      <c r="I252" s="62"/>
      <c r="J252" s="203"/>
      <c r="K252" s="62"/>
      <c r="L252" s="62"/>
    </row>
    <row r="253" spans="1:12" ht="14.25" customHeight="1" x14ac:dyDescent="0.25">
      <c r="A253" s="63"/>
      <c r="B253" s="62"/>
      <c r="C253" s="248"/>
      <c r="D253" s="64"/>
      <c r="E253" s="64"/>
      <c r="F253" s="202"/>
      <c r="G253" s="203"/>
      <c r="H253" s="281"/>
      <c r="I253" s="62"/>
      <c r="J253" s="203"/>
      <c r="K253" s="62"/>
      <c r="L253" s="62"/>
    </row>
    <row r="254" spans="1:12" ht="14.25" customHeight="1" x14ac:dyDescent="0.25">
      <c r="A254" s="63"/>
      <c r="B254" s="62"/>
      <c r="C254" s="248"/>
      <c r="D254" s="64"/>
      <c r="E254" s="64"/>
      <c r="F254" s="202"/>
      <c r="G254" s="203"/>
      <c r="H254" s="281"/>
      <c r="I254" s="62"/>
      <c r="J254" s="203"/>
      <c r="K254" s="62"/>
      <c r="L254" s="62"/>
    </row>
    <row r="255" spans="1:12" ht="14.25" customHeight="1" x14ac:dyDescent="0.25">
      <c r="A255" s="63"/>
      <c r="B255" s="62"/>
      <c r="C255" s="248"/>
      <c r="D255" s="64"/>
      <c r="E255" s="64"/>
      <c r="F255" s="202"/>
      <c r="G255" s="203"/>
      <c r="H255" s="281"/>
      <c r="I255" s="62"/>
      <c r="J255" s="203"/>
      <c r="K255" s="62"/>
      <c r="L255" s="62"/>
    </row>
    <row r="256" spans="1:12" ht="14.25" customHeight="1" x14ac:dyDescent="0.25">
      <c r="A256" s="63"/>
      <c r="B256" s="62"/>
      <c r="C256" s="248"/>
      <c r="D256" s="64"/>
      <c r="E256" s="64"/>
      <c r="F256" s="202"/>
      <c r="G256" s="203"/>
      <c r="H256" s="281"/>
      <c r="I256" s="62"/>
      <c r="J256" s="203"/>
      <c r="K256" s="62"/>
      <c r="L256" s="62"/>
    </row>
    <row r="257" spans="1:12" ht="14.25" customHeight="1" x14ac:dyDescent="0.25">
      <c r="A257" s="63"/>
      <c r="B257" s="62"/>
      <c r="C257" s="248"/>
      <c r="D257" s="64"/>
      <c r="E257" s="64"/>
      <c r="F257" s="202"/>
      <c r="G257" s="203"/>
      <c r="H257" s="281"/>
      <c r="I257" s="62"/>
      <c r="J257" s="203"/>
      <c r="K257" s="62"/>
      <c r="L257" s="62"/>
    </row>
    <row r="258" spans="1:12" ht="14.25" customHeight="1" x14ac:dyDescent="0.25">
      <c r="A258" s="63"/>
      <c r="B258" s="62"/>
      <c r="C258" s="248"/>
      <c r="D258" s="64"/>
      <c r="E258" s="64"/>
      <c r="F258" s="202"/>
      <c r="G258" s="203"/>
      <c r="H258" s="281"/>
      <c r="I258" s="62"/>
      <c r="J258" s="203"/>
      <c r="K258" s="62"/>
      <c r="L258" s="62"/>
    </row>
    <row r="259" spans="1:12" ht="14.25" customHeight="1" x14ac:dyDescent="0.25">
      <c r="A259" s="63"/>
      <c r="B259" s="62"/>
      <c r="C259" s="248"/>
      <c r="D259" s="64"/>
      <c r="E259" s="64"/>
      <c r="F259" s="202"/>
      <c r="G259" s="203"/>
      <c r="H259" s="281"/>
      <c r="I259" s="62"/>
      <c r="J259" s="203"/>
      <c r="K259" s="62"/>
      <c r="L259" s="62"/>
    </row>
    <row r="260" spans="1:12" ht="14.25" customHeight="1" x14ac:dyDescent="0.25">
      <c r="A260" s="63"/>
      <c r="B260" s="62"/>
      <c r="C260" s="248"/>
      <c r="D260" s="64"/>
      <c r="E260" s="64"/>
      <c r="F260" s="202"/>
      <c r="G260" s="203"/>
      <c r="H260" s="281"/>
      <c r="I260" s="62"/>
      <c r="J260" s="203"/>
      <c r="K260" s="62"/>
      <c r="L260" s="62"/>
    </row>
    <row r="261" spans="1:12" ht="14.25" customHeight="1" x14ac:dyDescent="0.25">
      <c r="A261" s="63"/>
      <c r="B261" s="62"/>
      <c r="C261" s="248"/>
      <c r="D261" s="64"/>
      <c r="E261" s="64"/>
      <c r="F261" s="202"/>
      <c r="G261" s="203"/>
      <c r="H261" s="281"/>
      <c r="I261" s="62"/>
      <c r="J261" s="203"/>
      <c r="K261" s="62"/>
      <c r="L261" s="62"/>
    </row>
    <row r="262" spans="1:12" ht="14.25" customHeight="1" x14ac:dyDescent="0.25">
      <c r="A262" s="63"/>
      <c r="B262" s="62"/>
      <c r="C262" s="248"/>
      <c r="D262" s="64"/>
      <c r="E262" s="64"/>
      <c r="F262" s="202"/>
      <c r="G262" s="203"/>
      <c r="H262" s="281"/>
      <c r="I262" s="62"/>
      <c r="J262" s="203"/>
      <c r="K262" s="62"/>
      <c r="L262" s="62"/>
    </row>
    <row r="263" spans="1:12" ht="14.25" customHeight="1" x14ac:dyDescent="0.25">
      <c r="A263" s="63"/>
      <c r="B263" s="62"/>
      <c r="C263" s="248"/>
      <c r="D263" s="64"/>
      <c r="E263" s="64"/>
      <c r="F263" s="202"/>
      <c r="G263" s="203"/>
      <c r="H263" s="281"/>
      <c r="I263" s="62"/>
      <c r="J263" s="203"/>
      <c r="K263" s="62"/>
      <c r="L263" s="62"/>
    </row>
    <row r="264" spans="1:12" ht="14.25" customHeight="1" x14ac:dyDescent="0.25">
      <c r="A264" s="63"/>
      <c r="B264" s="62"/>
      <c r="C264" s="248"/>
      <c r="D264" s="64"/>
      <c r="E264" s="64"/>
      <c r="F264" s="202"/>
      <c r="G264" s="203"/>
      <c r="H264" s="281"/>
      <c r="I264" s="62"/>
      <c r="J264" s="203"/>
      <c r="K264" s="62"/>
      <c r="L264" s="62"/>
    </row>
    <row r="265" spans="1:12" ht="14.25" customHeight="1" x14ac:dyDescent="0.25">
      <c r="A265" s="63"/>
      <c r="B265" s="62"/>
      <c r="C265" s="248"/>
      <c r="D265" s="64"/>
      <c r="E265" s="64"/>
      <c r="F265" s="202"/>
      <c r="G265" s="203"/>
      <c r="H265" s="281"/>
      <c r="I265" s="62"/>
      <c r="J265" s="203"/>
      <c r="K265" s="62"/>
      <c r="L265" s="62"/>
    </row>
    <row r="266" spans="1:12" ht="14.25" customHeight="1" x14ac:dyDescent="0.25">
      <c r="A266" s="63"/>
      <c r="B266" s="62"/>
      <c r="C266" s="248"/>
      <c r="D266" s="64"/>
      <c r="E266" s="64"/>
      <c r="F266" s="202"/>
      <c r="G266" s="203"/>
      <c r="H266" s="281"/>
      <c r="I266" s="62"/>
      <c r="J266" s="203"/>
      <c r="K266" s="62"/>
      <c r="L266" s="62"/>
    </row>
    <row r="267" spans="1:12" ht="14.25" customHeight="1" x14ac:dyDescent="0.25">
      <c r="A267" s="63"/>
      <c r="B267" s="62"/>
      <c r="C267" s="248"/>
      <c r="D267" s="64"/>
      <c r="E267" s="64"/>
      <c r="F267" s="202"/>
      <c r="G267" s="203"/>
      <c r="H267" s="281"/>
      <c r="I267" s="62"/>
      <c r="J267" s="203"/>
      <c r="K267" s="62"/>
      <c r="L267" s="62"/>
    </row>
    <row r="268" spans="1:12" ht="14.25" customHeight="1" x14ac:dyDescent="0.25">
      <c r="A268" s="63"/>
      <c r="B268" s="62"/>
      <c r="C268" s="248"/>
      <c r="D268" s="64"/>
      <c r="E268" s="64"/>
      <c r="F268" s="202"/>
      <c r="G268" s="203"/>
      <c r="H268" s="281"/>
      <c r="I268" s="62"/>
      <c r="J268" s="203"/>
      <c r="K268" s="62"/>
      <c r="L268" s="62"/>
    </row>
    <row r="269" spans="1:12" ht="14.25" customHeight="1" x14ac:dyDescent="0.25">
      <c r="A269" s="63"/>
      <c r="B269" s="62"/>
      <c r="C269" s="248"/>
      <c r="D269" s="64"/>
      <c r="E269" s="64"/>
      <c r="F269" s="202"/>
      <c r="G269" s="203"/>
      <c r="H269" s="281"/>
      <c r="I269" s="62"/>
      <c r="J269" s="203"/>
      <c r="K269" s="62"/>
      <c r="L269" s="62"/>
    </row>
    <row r="270" spans="1:12" ht="14.25" customHeight="1" x14ac:dyDescent="0.25">
      <c r="A270" s="63"/>
      <c r="B270" s="62"/>
      <c r="C270" s="248"/>
      <c r="D270" s="64"/>
      <c r="E270" s="64"/>
      <c r="F270" s="202"/>
      <c r="G270" s="203"/>
      <c r="H270" s="281"/>
      <c r="I270" s="62"/>
      <c r="J270" s="203"/>
      <c r="K270" s="62"/>
      <c r="L270" s="62"/>
    </row>
    <row r="271" spans="1:12" ht="14.25" customHeight="1" x14ac:dyDescent="0.25">
      <c r="A271" s="63"/>
      <c r="B271" s="62"/>
      <c r="C271" s="248"/>
      <c r="D271" s="64"/>
      <c r="E271" s="64"/>
      <c r="F271" s="202"/>
      <c r="G271" s="203"/>
      <c r="H271" s="281"/>
      <c r="I271" s="62"/>
      <c r="J271" s="203"/>
      <c r="K271" s="62"/>
      <c r="L271" s="62"/>
    </row>
    <row r="272" spans="1:12" ht="14.25" customHeight="1" x14ac:dyDescent="0.25">
      <c r="A272" s="63"/>
      <c r="B272" s="62"/>
      <c r="C272" s="248"/>
      <c r="D272" s="64"/>
      <c r="E272" s="64"/>
      <c r="F272" s="202"/>
      <c r="G272" s="203"/>
      <c r="H272" s="281"/>
      <c r="I272" s="62"/>
      <c r="J272" s="203"/>
      <c r="K272" s="62"/>
      <c r="L272" s="62"/>
    </row>
    <row r="273" spans="1:12" ht="14.25" customHeight="1" x14ac:dyDescent="0.25">
      <c r="A273" s="63"/>
      <c r="B273" s="62"/>
      <c r="C273" s="248"/>
      <c r="D273" s="64"/>
      <c r="E273" s="64"/>
      <c r="F273" s="202"/>
      <c r="G273" s="203"/>
      <c r="H273" s="281"/>
      <c r="I273" s="62"/>
      <c r="J273" s="203"/>
      <c r="K273" s="62"/>
      <c r="L273" s="62"/>
    </row>
    <row r="274" spans="1:12" ht="14.25" customHeight="1" x14ac:dyDescent="0.25">
      <c r="A274" s="63"/>
      <c r="B274" s="62"/>
      <c r="C274" s="248"/>
      <c r="D274" s="64"/>
      <c r="E274" s="64"/>
      <c r="F274" s="202"/>
      <c r="G274" s="203"/>
      <c r="H274" s="281"/>
      <c r="I274" s="62"/>
      <c r="J274" s="203"/>
      <c r="K274" s="62"/>
      <c r="L274" s="62"/>
    </row>
    <row r="275" spans="1:12" ht="14.25" customHeight="1" x14ac:dyDescent="0.25">
      <c r="A275" s="63"/>
      <c r="B275" s="62"/>
      <c r="C275" s="248"/>
      <c r="D275" s="64"/>
      <c r="E275" s="64"/>
      <c r="F275" s="202"/>
      <c r="G275" s="203"/>
      <c r="H275" s="281"/>
      <c r="I275" s="62"/>
      <c r="J275" s="203"/>
      <c r="K275" s="62"/>
      <c r="L275" s="62"/>
    </row>
    <row r="276" spans="1:12" ht="14.25" customHeight="1" x14ac:dyDescent="0.25">
      <c r="A276" s="63"/>
      <c r="B276" s="62"/>
      <c r="C276" s="248"/>
      <c r="D276" s="64"/>
      <c r="E276" s="64"/>
      <c r="F276" s="202"/>
      <c r="G276" s="203"/>
      <c r="H276" s="281"/>
      <c r="I276" s="62"/>
      <c r="J276" s="203"/>
      <c r="K276" s="62"/>
      <c r="L276" s="62"/>
    </row>
    <row r="277" spans="1:12" ht="14.25" customHeight="1" x14ac:dyDescent="0.25">
      <c r="A277" s="63"/>
      <c r="B277" s="62"/>
      <c r="C277" s="248"/>
      <c r="D277" s="64"/>
      <c r="E277" s="64"/>
      <c r="F277" s="202"/>
      <c r="G277" s="203"/>
      <c r="H277" s="281"/>
      <c r="I277" s="62"/>
      <c r="J277" s="203"/>
      <c r="K277" s="62"/>
      <c r="L277" s="62"/>
    </row>
    <row r="278" spans="1:12" ht="14.25" customHeight="1" x14ac:dyDescent="0.25">
      <c r="A278" s="63"/>
      <c r="B278" s="62"/>
      <c r="C278" s="248"/>
      <c r="D278" s="64"/>
      <c r="E278" s="64"/>
      <c r="F278" s="202"/>
      <c r="G278" s="203"/>
      <c r="H278" s="281"/>
      <c r="I278" s="62"/>
      <c r="J278" s="203"/>
      <c r="K278" s="62"/>
      <c r="L278" s="62"/>
    </row>
    <row r="279" spans="1:12" ht="14.25" customHeight="1" x14ac:dyDescent="0.25">
      <c r="A279" s="63"/>
      <c r="B279" s="62"/>
      <c r="C279" s="248"/>
      <c r="D279" s="64"/>
      <c r="E279" s="64"/>
      <c r="F279" s="202"/>
      <c r="G279" s="203"/>
      <c r="H279" s="281"/>
      <c r="I279" s="62"/>
      <c r="J279" s="203"/>
      <c r="K279" s="62"/>
      <c r="L279" s="62"/>
    </row>
    <row r="280" spans="1:12" ht="14.25" customHeight="1" x14ac:dyDescent="0.25">
      <c r="A280" s="63"/>
      <c r="B280" s="62"/>
      <c r="C280" s="248"/>
      <c r="D280" s="64"/>
      <c r="E280" s="64"/>
      <c r="F280" s="202"/>
      <c r="G280" s="203"/>
      <c r="H280" s="281"/>
      <c r="I280" s="62"/>
      <c r="J280" s="203"/>
      <c r="K280" s="62"/>
      <c r="L280" s="62"/>
    </row>
    <row r="281" spans="1:12" ht="14.25" customHeight="1" x14ac:dyDescent="0.25">
      <c r="A281" s="63"/>
      <c r="B281" s="62"/>
      <c r="C281" s="248"/>
      <c r="D281" s="64"/>
      <c r="E281" s="64"/>
      <c r="F281" s="202"/>
      <c r="G281" s="203"/>
      <c r="H281" s="281"/>
      <c r="I281" s="62"/>
      <c r="J281" s="203"/>
      <c r="K281" s="62"/>
      <c r="L281" s="62"/>
    </row>
    <row r="282" spans="1:12" ht="14.25" customHeight="1" x14ac:dyDescent="0.25">
      <c r="A282" s="63"/>
      <c r="B282" s="62"/>
      <c r="C282" s="248"/>
      <c r="D282" s="64"/>
      <c r="E282" s="64"/>
      <c r="F282" s="202"/>
      <c r="G282" s="203"/>
      <c r="H282" s="281"/>
      <c r="I282" s="62"/>
      <c r="J282" s="203"/>
      <c r="K282" s="62"/>
      <c r="L282" s="62"/>
    </row>
    <row r="283" spans="1:12" ht="14.25" customHeight="1" x14ac:dyDescent="0.25">
      <c r="A283" s="63"/>
      <c r="B283" s="62"/>
      <c r="C283" s="248"/>
      <c r="D283" s="64"/>
      <c r="E283" s="64"/>
      <c r="F283" s="202"/>
      <c r="G283" s="203"/>
      <c r="H283" s="281"/>
      <c r="I283" s="62"/>
      <c r="J283" s="203"/>
      <c r="K283" s="62"/>
      <c r="L283" s="62"/>
    </row>
    <row r="284" spans="1:12" ht="14.25" customHeight="1" x14ac:dyDescent="0.25">
      <c r="A284" s="63"/>
      <c r="B284" s="62"/>
      <c r="C284" s="248"/>
      <c r="D284" s="64"/>
      <c r="E284" s="64"/>
      <c r="F284" s="202"/>
      <c r="G284" s="203"/>
      <c r="H284" s="281"/>
      <c r="I284" s="62"/>
      <c r="J284" s="203"/>
      <c r="K284" s="62"/>
      <c r="L284" s="62"/>
    </row>
    <row r="285" spans="1:12" ht="14.25" customHeight="1" x14ac:dyDescent="0.25">
      <c r="A285" s="63"/>
      <c r="B285" s="62"/>
      <c r="C285" s="248"/>
      <c r="D285" s="64"/>
      <c r="E285" s="64"/>
      <c r="F285" s="202"/>
      <c r="G285" s="203"/>
      <c r="H285" s="281"/>
      <c r="I285" s="62"/>
      <c r="J285" s="203"/>
      <c r="K285" s="62"/>
      <c r="L285" s="62"/>
    </row>
    <row r="286" spans="1:12" ht="14.25" customHeight="1" x14ac:dyDescent="0.25">
      <c r="A286" s="63"/>
      <c r="B286" s="62"/>
      <c r="C286" s="248"/>
      <c r="D286" s="64"/>
      <c r="E286" s="64"/>
      <c r="F286" s="202"/>
      <c r="G286" s="203"/>
      <c r="H286" s="281"/>
      <c r="I286" s="62"/>
      <c r="J286" s="203"/>
      <c r="K286" s="62"/>
      <c r="L286" s="62"/>
    </row>
    <row r="287" spans="1:12" ht="14.25" customHeight="1" x14ac:dyDescent="0.25">
      <c r="A287" s="63"/>
      <c r="B287" s="62"/>
      <c r="C287" s="248"/>
      <c r="D287" s="64"/>
      <c r="E287" s="64"/>
      <c r="F287" s="202"/>
      <c r="G287" s="203"/>
      <c r="H287" s="281"/>
      <c r="I287" s="62"/>
      <c r="J287" s="203"/>
      <c r="K287" s="62"/>
      <c r="L287" s="62"/>
    </row>
    <row r="288" spans="1:12" ht="14.25" customHeight="1" x14ac:dyDescent="0.25">
      <c r="A288" s="63"/>
      <c r="B288" s="62"/>
      <c r="C288" s="248"/>
      <c r="D288" s="64"/>
      <c r="E288" s="64"/>
      <c r="F288" s="202"/>
      <c r="G288" s="203"/>
      <c r="H288" s="281"/>
      <c r="I288" s="62"/>
      <c r="J288" s="203"/>
      <c r="K288" s="62"/>
      <c r="L288" s="62"/>
    </row>
    <row r="289" spans="1:19" ht="14.25" customHeight="1" x14ac:dyDescent="0.25">
      <c r="A289" s="63"/>
      <c r="B289" s="62"/>
      <c r="C289" s="248"/>
      <c r="D289" s="64"/>
      <c r="E289" s="64"/>
      <c r="F289" s="202"/>
      <c r="G289" s="203"/>
      <c r="H289" s="281"/>
      <c r="I289" s="62"/>
      <c r="J289" s="203"/>
      <c r="K289" s="62"/>
      <c r="L289" s="62"/>
    </row>
    <row r="290" spans="1:19" ht="14.25" customHeight="1" x14ac:dyDescent="0.25">
      <c r="A290" s="63"/>
      <c r="B290" s="62"/>
      <c r="C290" s="248"/>
      <c r="D290" s="64"/>
      <c r="E290" s="64"/>
      <c r="F290" s="202"/>
      <c r="G290" s="203"/>
      <c r="H290" s="281"/>
      <c r="I290" s="62"/>
      <c r="J290" s="203"/>
      <c r="K290" s="62"/>
      <c r="L290" s="62"/>
    </row>
    <row r="291" spans="1:19" ht="15.75" customHeight="1" x14ac:dyDescent="0.2"/>
    <row r="292" spans="1:19" ht="15.75" customHeight="1" x14ac:dyDescent="0.2"/>
    <row r="293" spans="1:19" ht="15.75" customHeight="1" x14ac:dyDescent="0.2"/>
    <row r="294" spans="1:19" ht="15.75" customHeight="1" x14ac:dyDescent="0.2"/>
    <row r="295" spans="1:19" ht="15.75" customHeight="1" x14ac:dyDescent="0.2"/>
    <row r="296" spans="1:19" ht="15.75" customHeight="1" x14ac:dyDescent="0.2"/>
    <row r="297" spans="1:19" ht="15.75" customHeight="1" x14ac:dyDescent="0.2"/>
    <row r="298" spans="1:19" ht="15.75" customHeight="1" x14ac:dyDescent="0.2">
      <c r="D298"/>
      <c r="E298"/>
      <c r="F298" s="201"/>
    </row>
    <row r="299" spans="1:19" s="201" customFormat="1" ht="15.75" customHeight="1" x14ac:dyDescent="0.2">
      <c r="A299"/>
      <c r="B299"/>
      <c r="C299" s="249"/>
      <c r="D299"/>
      <c r="E299"/>
      <c r="H299" s="276"/>
      <c r="I299"/>
      <c r="K299"/>
      <c r="L299"/>
      <c r="M299"/>
      <c r="N299"/>
      <c r="O299"/>
      <c r="P299"/>
      <c r="Q299"/>
      <c r="R299"/>
      <c r="S299"/>
    </row>
    <row r="300" spans="1:19" s="201" customFormat="1" ht="15.75" customHeight="1" x14ac:dyDescent="0.2">
      <c r="A300"/>
      <c r="B300"/>
      <c r="C300" s="249"/>
      <c r="D300"/>
      <c r="E300"/>
      <c r="H300" s="276"/>
      <c r="I300"/>
      <c r="K300"/>
      <c r="L300"/>
      <c r="M300"/>
      <c r="N300"/>
      <c r="O300"/>
      <c r="P300"/>
      <c r="Q300"/>
      <c r="R300"/>
      <c r="S300"/>
    </row>
    <row r="301" spans="1:19" s="201" customFormat="1" ht="15.75" customHeight="1" x14ac:dyDescent="0.2">
      <c r="A301"/>
      <c r="B301"/>
      <c r="C301" s="249"/>
      <c r="D301"/>
      <c r="E301"/>
      <c r="H301" s="276"/>
      <c r="I301"/>
      <c r="K301"/>
      <c r="L301"/>
      <c r="M301"/>
      <c r="N301"/>
      <c r="O301"/>
      <c r="P301"/>
      <c r="Q301"/>
      <c r="R301"/>
      <c r="S301"/>
    </row>
    <row r="302" spans="1:19" s="201" customFormat="1" ht="15.75" customHeight="1" x14ac:dyDescent="0.2">
      <c r="A302"/>
      <c r="B302"/>
      <c r="C302" s="249"/>
      <c r="D302"/>
      <c r="E302"/>
      <c r="H302" s="276"/>
      <c r="I302"/>
      <c r="K302"/>
      <c r="L302"/>
      <c r="M302"/>
      <c r="N302"/>
      <c r="O302"/>
      <c r="P302"/>
      <c r="Q302"/>
      <c r="R302"/>
      <c r="S302"/>
    </row>
    <row r="303" spans="1:19" s="201" customFormat="1" ht="15.75" customHeight="1" x14ac:dyDescent="0.2">
      <c r="A303"/>
      <c r="B303"/>
      <c r="C303" s="249"/>
      <c r="D303"/>
      <c r="E303"/>
      <c r="H303" s="276"/>
      <c r="I303"/>
      <c r="K303"/>
      <c r="L303"/>
      <c r="M303"/>
      <c r="N303"/>
      <c r="O303"/>
      <c r="P303"/>
      <c r="Q303"/>
      <c r="R303"/>
      <c r="S303"/>
    </row>
    <row r="304" spans="1:19" s="201" customFormat="1" ht="15.75" customHeight="1" x14ac:dyDescent="0.2">
      <c r="A304"/>
      <c r="B304"/>
      <c r="C304" s="249"/>
      <c r="D304"/>
      <c r="E304"/>
      <c r="H304" s="276"/>
      <c r="I304"/>
      <c r="K304"/>
      <c r="L304"/>
      <c r="M304"/>
      <c r="N304"/>
      <c r="O304"/>
      <c r="P304"/>
      <c r="Q304"/>
      <c r="R304"/>
      <c r="S304"/>
    </row>
    <row r="305" spans="1:19" s="201" customFormat="1" ht="15.75" customHeight="1" x14ac:dyDescent="0.2">
      <c r="A305"/>
      <c r="B305"/>
      <c r="C305" s="249"/>
      <c r="D305"/>
      <c r="E305"/>
      <c r="H305" s="276"/>
      <c r="I305"/>
      <c r="K305"/>
      <c r="L305"/>
      <c r="M305"/>
      <c r="N305"/>
      <c r="O305"/>
      <c r="P305"/>
      <c r="Q305"/>
      <c r="R305"/>
      <c r="S305"/>
    </row>
    <row r="306" spans="1:19" s="201" customFormat="1" ht="15.75" customHeight="1" x14ac:dyDescent="0.2">
      <c r="A306"/>
      <c r="B306"/>
      <c r="C306" s="249"/>
      <c r="D306"/>
      <c r="E306"/>
      <c r="H306" s="276"/>
      <c r="I306"/>
      <c r="K306"/>
      <c r="L306"/>
      <c r="M306"/>
      <c r="N306"/>
      <c r="O306"/>
      <c r="P306"/>
      <c r="Q306"/>
      <c r="R306"/>
      <c r="S306"/>
    </row>
    <row r="307" spans="1:19" s="201" customFormat="1" ht="15.75" customHeight="1" x14ac:dyDescent="0.2">
      <c r="A307"/>
      <c r="B307"/>
      <c r="C307" s="249"/>
      <c r="D307"/>
      <c r="E307"/>
      <c r="H307" s="276"/>
      <c r="I307"/>
      <c r="K307"/>
      <c r="L307"/>
      <c r="M307"/>
      <c r="N307"/>
      <c r="O307"/>
      <c r="P307"/>
      <c r="Q307"/>
      <c r="R307"/>
      <c r="S307"/>
    </row>
    <row r="308" spans="1:19" s="201" customFormat="1" ht="15.75" customHeight="1" x14ac:dyDescent="0.2">
      <c r="A308"/>
      <c r="B308"/>
      <c r="C308" s="249"/>
      <c r="D308"/>
      <c r="E308"/>
      <c r="H308" s="276"/>
      <c r="I308"/>
      <c r="K308"/>
      <c r="L308"/>
      <c r="M308"/>
      <c r="N308"/>
      <c r="O308"/>
      <c r="P308"/>
      <c r="Q308"/>
      <c r="R308"/>
      <c r="S308"/>
    </row>
    <row r="309" spans="1:19" s="201" customFormat="1" ht="15.75" customHeight="1" x14ac:dyDescent="0.2">
      <c r="A309"/>
      <c r="B309"/>
      <c r="C309" s="249"/>
      <c r="D309"/>
      <c r="E309"/>
      <c r="H309" s="276"/>
      <c r="I309"/>
      <c r="K309"/>
      <c r="L309"/>
      <c r="M309"/>
      <c r="N309"/>
      <c r="O309"/>
      <c r="P309"/>
      <c r="Q309"/>
      <c r="R309"/>
      <c r="S309"/>
    </row>
    <row r="310" spans="1:19" s="201" customFormat="1" ht="15.75" customHeight="1" x14ac:dyDescent="0.2">
      <c r="A310"/>
      <c r="B310"/>
      <c r="C310" s="249"/>
      <c r="D310"/>
      <c r="E310"/>
      <c r="H310" s="276"/>
      <c r="I310"/>
      <c r="K310"/>
      <c r="L310"/>
      <c r="M310"/>
      <c r="N310"/>
      <c r="O310"/>
      <c r="P310"/>
      <c r="Q310"/>
      <c r="R310"/>
      <c r="S310"/>
    </row>
    <row r="311" spans="1:19" s="201" customFormat="1" ht="15.75" customHeight="1" x14ac:dyDescent="0.2">
      <c r="A311"/>
      <c r="B311"/>
      <c r="C311" s="249"/>
      <c r="D311"/>
      <c r="E311"/>
      <c r="H311" s="276"/>
      <c r="I311"/>
      <c r="K311"/>
      <c r="L311"/>
      <c r="M311"/>
      <c r="N311"/>
      <c r="O311"/>
      <c r="P311"/>
      <c r="Q311"/>
      <c r="R311"/>
      <c r="S311"/>
    </row>
    <row r="312" spans="1:19" s="201" customFormat="1" ht="15.75" customHeight="1" x14ac:dyDescent="0.2">
      <c r="A312"/>
      <c r="B312"/>
      <c r="C312" s="249"/>
      <c r="D312"/>
      <c r="E312"/>
      <c r="H312" s="276"/>
      <c r="I312"/>
      <c r="K312"/>
      <c r="L312"/>
      <c r="M312"/>
      <c r="N312"/>
      <c r="O312"/>
      <c r="P312"/>
      <c r="Q312"/>
      <c r="R312"/>
      <c r="S312"/>
    </row>
    <row r="313" spans="1:19" s="201" customFormat="1" ht="15.75" customHeight="1" x14ac:dyDescent="0.2">
      <c r="A313"/>
      <c r="B313"/>
      <c r="C313" s="249"/>
      <c r="D313"/>
      <c r="E313"/>
      <c r="H313" s="276"/>
      <c r="I313"/>
      <c r="K313"/>
      <c r="L313"/>
      <c r="M313"/>
      <c r="N313"/>
      <c r="O313"/>
      <c r="P313"/>
      <c r="Q313"/>
      <c r="R313"/>
      <c r="S313"/>
    </row>
    <row r="314" spans="1:19" s="201" customFormat="1" ht="15.75" customHeight="1" x14ac:dyDescent="0.2">
      <c r="A314"/>
      <c r="B314"/>
      <c r="C314" s="249"/>
      <c r="D314"/>
      <c r="E314"/>
      <c r="H314" s="276"/>
      <c r="I314"/>
      <c r="K314"/>
      <c r="L314"/>
      <c r="M314"/>
      <c r="N314"/>
      <c r="O314"/>
      <c r="P314"/>
      <c r="Q314"/>
      <c r="R314"/>
      <c r="S314"/>
    </row>
    <row r="315" spans="1:19" s="201" customFormat="1" ht="15.75" customHeight="1" x14ac:dyDescent="0.2">
      <c r="A315"/>
      <c r="B315"/>
      <c r="C315" s="249"/>
      <c r="D315"/>
      <c r="E315"/>
      <c r="H315" s="276"/>
      <c r="I315"/>
      <c r="K315"/>
      <c r="L315"/>
      <c r="M315"/>
      <c r="N315"/>
      <c r="O315"/>
      <c r="P315"/>
      <c r="Q315"/>
      <c r="R315"/>
      <c r="S315"/>
    </row>
    <row r="316" spans="1:19" s="201" customFormat="1" ht="15.75" customHeight="1" x14ac:dyDescent="0.2">
      <c r="A316"/>
      <c r="B316"/>
      <c r="C316" s="249"/>
      <c r="D316"/>
      <c r="E316"/>
      <c r="H316" s="276"/>
      <c r="I316"/>
      <c r="K316"/>
      <c r="L316"/>
      <c r="M316"/>
      <c r="N316"/>
      <c r="O316"/>
      <c r="P316"/>
      <c r="Q316"/>
      <c r="R316"/>
      <c r="S316"/>
    </row>
    <row r="317" spans="1:19" s="201" customFormat="1" ht="15.75" customHeight="1" x14ac:dyDescent="0.2">
      <c r="A317"/>
      <c r="B317"/>
      <c r="C317" s="249"/>
      <c r="D317"/>
      <c r="E317"/>
      <c r="H317" s="276"/>
      <c r="I317"/>
      <c r="K317"/>
      <c r="L317"/>
      <c r="M317"/>
      <c r="N317"/>
      <c r="O317"/>
      <c r="P317"/>
      <c r="Q317"/>
      <c r="R317"/>
      <c r="S317"/>
    </row>
    <row r="318" spans="1:19" s="201" customFormat="1" ht="15.75" customHeight="1" x14ac:dyDescent="0.2">
      <c r="A318"/>
      <c r="B318"/>
      <c r="C318" s="249"/>
      <c r="D318"/>
      <c r="E318"/>
      <c r="H318" s="276"/>
      <c r="I318"/>
      <c r="K318"/>
      <c r="L318"/>
      <c r="M318"/>
      <c r="N318"/>
      <c r="O318"/>
      <c r="P318"/>
      <c r="Q318"/>
      <c r="R318"/>
      <c r="S318"/>
    </row>
    <row r="319" spans="1:19" s="201" customFormat="1" ht="15.75" customHeight="1" x14ac:dyDescent="0.2">
      <c r="A319"/>
      <c r="B319"/>
      <c r="C319" s="249"/>
      <c r="D319"/>
      <c r="E319"/>
      <c r="H319" s="276"/>
      <c r="I319"/>
      <c r="K319"/>
      <c r="L319"/>
      <c r="M319"/>
      <c r="N319"/>
      <c r="O319"/>
      <c r="P319"/>
      <c r="Q319"/>
      <c r="R319"/>
      <c r="S319"/>
    </row>
    <row r="320" spans="1:19" s="201" customFormat="1" ht="15.75" customHeight="1" x14ac:dyDescent="0.2">
      <c r="A320"/>
      <c r="B320"/>
      <c r="C320" s="249"/>
      <c r="D320"/>
      <c r="E320"/>
      <c r="H320" s="276"/>
      <c r="I320"/>
      <c r="K320"/>
      <c r="L320"/>
      <c r="M320"/>
      <c r="N320"/>
      <c r="O320"/>
      <c r="P320"/>
      <c r="Q320"/>
      <c r="R320"/>
      <c r="S320"/>
    </row>
    <row r="321" spans="1:19" s="201" customFormat="1" ht="15.75" customHeight="1" x14ac:dyDescent="0.2">
      <c r="A321"/>
      <c r="B321"/>
      <c r="C321" s="249"/>
      <c r="D321"/>
      <c r="E321"/>
      <c r="H321" s="276"/>
      <c r="I321"/>
      <c r="K321"/>
      <c r="L321"/>
      <c r="M321"/>
      <c r="N321"/>
      <c r="O321"/>
      <c r="P321"/>
      <c r="Q321"/>
      <c r="R321"/>
      <c r="S321"/>
    </row>
    <row r="322" spans="1:19" s="201" customFormat="1" ht="15.75" customHeight="1" x14ac:dyDescent="0.2">
      <c r="A322"/>
      <c r="B322"/>
      <c r="C322" s="249"/>
      <c r="D322"/>
      <c r="E322"/>
      <c r="H322" s="276"/>
      <c r="I322"/>
      <c r="K322"/>
      <c r="L322"/>
      <c r="M322"/>
      <c r="N322"/>
      <c r="O322"/>
      <c r="P322"/>
      <c r="Q322"/>
      <c r="R322"/>
      <c r="S322"/>
    </row>
    <row r="323" spans="1:19" s="201" customFormat="1" ht="15.75" customHeight="1" x14ac:dyDescent="0.2">
      <c r="A323"/>
      <c r="B323"/>
      <c r="C323" s="249"/>
      <c r="D323"/>
      <c r="E323"/>
      <c r="H323" s="276"/>
      <c r="I323"/>
      <c r="K323"/>
      <c r="L323"/>
      <c r="M323"/>
      <c r="N323"/>
      <c r="O323"/>
      <c r="P323"/>
      <c r="Q323"/>
      <c r="R323"/>
      <c r="S323"/>
    </row>
    <row r="324" spans="1:19" s="201" customFormat="1" ht="15.75" customHeight="1" x14ac:dyDescent="0.2">
      <c r="A324"/>
      <c r="B324"/>
      <c r="C324" s="249"/>
      <c r="D324"/>
      <c r="E324"/>
      <c r="H324" s="276"/>
      <c r="I324"/>
      <c r="K324"/>
      <c r="L324"/>
      <c r="M324"/>
      <c r="N324"/>
      <c r="O324"/>
      <c r="P324"/>
      <c r="Q324"/>
      <c r="R324"/>
      <c r="S324"/>
    </row>
    <row r="325" spans="1:19" s="201" customFormat="1" ht="15.75" customHeight="1" x14ac:dyDescent="0.2">
      <c r="A325"/>
      <c r="B325"/>
      <c r="C325" s="249"/>
      <c r="D325"/>
      <c r="E325"/>
      <c r="H325" s="276"/>
      <c r="I325"/>
      <c r="K325"/>
      <c r="L325"/>
      <c r="M325"/>
      <c r="N325"/>
      <c r="O325"/>
      <c r="P325"/>
      <c r="Q325"/>
      <c r="R325"/>
      <c r="S325"/>
    </row>
    <row r="326" spans="1:19" s="201" customFormat="1" ht="15.75" customHeight="1" x14ac:dyDescent="0.2">
      <c r="A326"/>
      <c r="B326"/>
      <c r="C326" s="249"/>
      <c r="D326"/>
      <c r="E326"/>
      <c r="H326" s="276"/>
      <c r="I326"/>
      <c r="K326"/>
      <c r="L326"/>
      <c r="M326"/>
      <c r="N326"/>
      <c r="O326"/>
      <c r="P326"/>
      <c r="Q326"/>
      <c r="R326"/>
      <c r="S326"/>
    </row>
    <row r="327" spans="1:19" s="201" customFormat="1" ht="15.75" customHeight="1" x14ac:dyDescent="0.2">
      <c r="A327"/>
      <c r="B327"/>
      <c r="C327" s="249"/>
      <c r="D327"/>
      <c r="E327"/>
      <c r="H327" s="276"/>
      <c r="I327"/>
      <c r="K327"/>
      <c r="L327"/>
      <c r="M327"/>
      <c r="N327"/>
      <c r="O327"/>
      <c r="P327"/>
      <c r="Q327"/>
      <c r="R327"/>
      <c r="S327"/>
    </row>
    <row r="328" spans="1:19" s="201" customFormat="1" ht="15.75" customHeight="1" x14ac:dyDescent="0.2">
      <c r="A328"/>
      <c r="B328"/>
      <c r="C328" s="249"/>
      <c r="D328"/>
      <c r="E328"/>
      <c r="H328" s="276"/>
      <c r="I328"/>
      <c r="K328"/>
      <c r="L328"/>
      <c r="M328"/>
      <c r="N328"/>
      <c r="O328"/>
      <c r="P328"/>
      <c r="Q328"/>
      <c r="R328"/>
      <c r="S328"/>
    </row>
    <row r="329" spans="1:19" s="201" customFormat="1" ht="15.75" customHeight="1" x14ac:dyDescent="0.2">
      <c r="A329"/>
      <c r="B329"/>
      <c r="C329" s="249"/>
      <c r="D329"/>
      <c r="E329"/>
      <c r="H329" s="276"/>
      <c r="I329"/>
      <c r="K329"/>
      <c r="L329"/>
      <c r="M329"/>
      <c r="N329"/>
      <c r="O329"/>
      <c r="P329"/>
      <c r="Q329"/>
      <c r="R329"/>
      <c r="S329"/>
    </row>
    <row r="330" spans="1:19" s="201" customFormat="1" ht="15.75" customHeight="1" x14ac:dyDescent="0.2">
      <c r="A330"/>
      <c r="B330"/>
      <c r="C330" s="249"/>
      <c r="D330"/>
      <c r="E330"/>
      <c r="H330" s="276"/>
      <c r="I330"/>
      <c r="K330"/>
      <c r="L330"/>
      <c r="M330"/>
      <c r="N330"/>
      <c r="O330"/>
      <c r="P330"/>
      <c r="Q330"/>
      <c r="R330"/>
      <c r="S330"/>
    </row>
    <row r="331" spans="1:19" s="201" customFormat="1" ht="15.75" customHeight="1" x14ac:dyDescent="0.2">
      <c r="A331"/>
      <c r="B331"/>
      <c r="C331" s="249"/>
      <c r="D331"/>
      <c r="E331"/>
      <c r="H331" s="276"/>
      <c r="I331"/>
      <c r="K331"/>
      <c r="L331"/>
      <c r="M331"/>
      <c r="N331"/>
      <c r="O331"/>
      <c r="P331"/>
      <c r="Q331"/>
      <c r="R331"/>
      <c r="S331"/>
    </row>
    <row r="332" spans="1:19" s="201" customFormat="1" ht="15.75" customHeight="1" x14ac:dyDescent="0.2">
      <c r="A332"/>
      <c r="B332"/>
      <c r="C332" s="249"/>
      <c r="D332"/>
      <c r="E332"/>
      <c r="H332" s="276"/>
      <c r="I332"/>
      <c r="K332"/>
      <c r="L332"/>
      <c r="M332"/>
      <c r="N332"/>
      <c r="O332"/>
      <c r="P332"/>
      <c r="Q332"/>
      <c r="R332"/>
      <c r="S332"/>
    </row>
    <row r="333" spans="1:19" s="201" customFormat="1" ht="15.75" customHeight="1" x14ac:dyDescent="0.2">
      <c r="A333"/>
      <c r="B333"/>
      <c r="C333" s="249"/>
      <c r="D333"/>
      <c r="E333"/>
      <c r="H333" s="276"/>
      <c r="I333"/>
      <c r="K333"/>
      <c r="L333"/>
      <c r="M333"/>
      <c r="N333"/>
      <c r="O333"/>
      <c r="P333"/>
      <c r="Q333"/>
      <c r="R333"/>
      <c r="S333"/>
    </row>
    <row r="334" spans="1:19" s="201" customFormat="1" ht="15.75" customHeight="1" x14ac:dyDescent="0.2">
      <c r="A334"/>
      <c r="B334"/>
      <c r="C334" s="249"/>
      <c r="D334"/>
      <c r="E334"/>
      <c r="H334" s="276"/>
      <c r="I334"/>
      <c r="K334"/>
      <c r="L334"/>
      <c r="M334"/>
      <c r="N334"/>
      <c r="O334"/>
      <c r="P334"/>
      <c r="Q334"/>
      <c r="R334"/>
      <c r="S334"/>
    </row>
    <row r="335" spans="1:19" s="201" customFormat="1" ht="15.75" customHeight="1" x14ac:dyDescent="0.2">
      <c r="A335"/>
      <c r="B335"/>
      <c r="C335" s="249"/>
      <c r="D335"/>
      <c r="E335"/>
      <c r="H335" s="276"/>
      <c r="I335"/>
      <c r="K335"/>
      <c r="L335"/>
      <c r="M335"/>
      <c r="N335"/>
      <c r="O335"/>
      <c r="P335"/>
      <c r="Q335"/>
      <c r="R335"/>
      <c r="S335"/>
    </row>
    <row r="336" spans="1:19" s="201" customFormat="1" ht="15.75" customHeight="1" x14ac:dyDescent="0.2">
      <c r="A336"/>
      <c r="B336"/>
      <c r="C336" s="249"/>
      <c r="D336"/>
      <c r="E336"/>
      <c r="H336" s="276"/>
      <c r="I336"/>
      <c r="K336"/>
      <c r="L336"/>
      <c r="M336"/>
      <c r="N336"/>
      <c r="O336"/>
      <c r="P336"/>
      <c r="Q336"/>
      <c r="R336"/>
      <c r="S336"/>
    </row>
    <row r="337" spans="1:19" s="201" customFormat="1" ht="15.75" customHeight="1" x14ac:dyDescent="0.2">
      <c r="A337"/>
      <c r="B337"/>
      <c r="C337" s="249"/>
      <c r="D337"/>
      <c r="E337"/>
      <c r="H337" s="276"/>
      <c r="I337"/>
      <c r="K337"/>
      <c r="L337"/>
      <c r="M337"/>
      <c r="N337"/>
      <c r="O337"/>
      <c r="P337"/>
      <c r="Q337"/>
      <c r="R337"/>
      <c r="S337"/>
    </row>
    <row r="338" spans="1:19" s="201" customFormat="1" ht="15.75" customHeight="1" x14ac:dyDescent="0.2">
      <c r="A338"/>
      <c r="B338"/>
      <c r="C338" s="249"/>
      <c r="D338"/>
      <c r="E338"/>
      <c r="H338" s="276"/>
      <c r="I338"/>
      <c r="K338"/>
      <c r="L338"/>
      <c r="M338"/>
      <c r="N338"/>
      <c r="O338"/>
      <c r="P338"/>
      <c r="Q338"/>
      <c r="R338"/>
      <c r="S338"/>
    </row>
    <row r="339" spans="1:19" s="201" customFormat="1" ht="15.75" customHeight="1" x14ac:dyDescent="0.2">
      <c r="A339"/>
      <c r="B339"/>
      <c r="C339" s="249"/>
      <c r="D339"/>
      <c r="E339"/>
      <c r="H339" s="276"/>
      <c r="I339"/>
      <c r="K339"/>
      <c r="L339"/>
      <c r="M339"/>
      <c r="N339"/>
      <c r="O339"/>
      <c r="P339"/>
      <c r="Q339"/>
      <c r="R339"/>
      <c r="S339"/>
    </row>
    <row r="340" spans="1:19" s="201" customFormat="1" ht="15.75" customHeight="1" x14ac:dyDescent="0.2">
      <c r="A340"/>
      <c r="B340"/>
      <c r="C340" s="249"/>
      <c r="D340"/>
      <c r="E340"/>
      <c r="H340" s="276"/>
      <c r="I340"/>
      <c r="K340"/>
      <c r="L340"/>
      <c r="M340"/>
      <c r="N340"/>
      <c r="O340"/>
      <c r="P340"/>
      <c r="Q340"/>
      <c r="R340"/>
      <c r="S340"/>
    </row>
    <row r="341" spans="1:19" s="201" customFormat="1" ht="15.75" customHeight="1" x14ac:dyDescent="0.2">
      <c r="A341"/>
      <c r="B341"/>
      <c r="C341" s="249"/>
      <c r="D341"/>
      <c r="E341"/>
      <c r="H341" s="276"/>
      <c r="I341"/>
      <c r="K341"/>
      <c r="L341"/>
      <c r="M341"/>
      <c r="N341"/>
      <c r="O341"/>
      <c r="P341"/>
      <c r="Q341"/>
      <c r="R341"/>
      <c r="S341"/>
    </row>
    <row r="342" spans="1:19" s="201" customFormat="1" ht="15.75" customHeight="1" x14ac:dyDescent="0.2">
      <c r="A342"/>
      <c r="B342"/>
      <c r="C342" s="249"/>
      <c r="D342"/>
      <c r="E342"/>
      <c r="H342" s="276"/>
      <c r="I342"/>
      <c r="K342"/>
      <c r="L342"/>
      <c r="M342"/>
      <c r="N342"/>
      <c r="O342"/>
      <c r="P342"/>
      <c r="Q342"/>
      <c r="R342"/>
      <c r="S342"/>
    </row>
    <row r="343" spans="1:19" s="201" customFormat="1" ht="15.75" customHeight="1" x14ac:dyDescent="0.2">
      <c r="A343"/>
      <c r="B343"/>
      <c r="C343" s="249"/>
      <c r="D343"/>
      <c r="E343"/>
      <c r="H343" s="276"/>
      <c r="I343"/>
      <c r="K343"/>
      <c r="L343"/>
      <c r="M343"/>
      <c r="N343"/>
      <c r="O343"/>
      <c r="P343"/>
      <c r="Q343"/>
      <c r="R343"/>
      <c r="S343"/>
    </row>
    <row r="344" spans="1:19" s="201" customFormat="1" ht="15.75" customHeight="1" x14ac:dyDescent="0.2">
      <c r="A344"/>
      <c r="B344"/>
      <c r="C344" s="249"/>
      <c r="D344"/>
      <c r="E344"/>
      <c r="H344" s="276"/>
      <c r="I344"/>
      <c r="K344"/>
      <c r="L344"/>
      <c r="M344"/>
      <c r="N344"/>
      <c r="O344"/>
      <c r="P344"/>
      <c r="Q344"/>
      <c r="R344"/>
      <c r="S344"/>
    </row>
    <row r="345" spans="1:19" s="201" customFormat="1" ht="15.75" customHeight="1" x14ac:dyDescent="0.2">
      <c r="A345"/>
      <c r="B345"/>
      <c r="C345" s="249"/>
      <c r="D345"/>
      <c r="E345"/>
      <c r="H345" s="276"/>
      <c r="I345"/>
      <c r="K345"/>
      <c r="L345"/>
      <c r="M345"/>
      <c r="N345"/>
      <c r="O345"/>
      <c r="P345"/>
      <c r="Q345"/>
      <c r="R345"/>
      <c r="S345"/>
    </row>
    <row r="346" spans="1:19" s="201" customFormat="1" ht="15.75" customHeight="1" x14ac:dyDescent="0.2">
      <c r="A346"/>
      <c r="B346"/>
      <c r="C346" s="249"/>
      <c r="D346"/>
      <c r="E346"/>
      <c r="H346" s="276"/>
      <c r="I346"/>
      <c r="K346"/>
      <c r="L346"/>
      <c r="M346"/>
      <c r="N346"/>
      <c r="O346"/>
      <c r="P346"/>
      <c r="Q346"/>
      <c r="R346"/>
      <c r="S346"/>
    </row>
    <row r="347" spans="1:19" s="201" customFormat="1" ht="15.75" customHeight="1" x14ac:dyDescent="0.2">
      <c r="A347"/>
      <c r="B347"/>
      <c r="C347" s="249"/>
      <c r="D347"/>
      <c r="E347"/>
      <c r="H347" s="276"/>
      <c r="I347"/>
      <c r="K347"/>
      <c r="L347"/>
      <c r="M347"/>
      <c r="N347"/>
      <c r="O347"/>
      <c r="P347"/>
      <c r="Q347"/>
      <c r="R347"/>
      <c r="S347"/>
    </row>
    <row r="348" spans="1:19" s="201" customFormat="1" ht="15.75" customHeight="1" x14ac:dyDescent="0.2">
      <c r="A348"/>
      <c r="B348"/>
      <c r="C348" s="249"/>
      <c r="D348"/>
      <c r="E348"/>
      <c r="H348" s="276"/>
      <c r="I348"/>
      <c r="K348"/>
      <c r="L348"/>
      <c r="M348"/>
      <c r="N348"/>
      <c r="O348"/>
      <c r="P348"/>
      <c r="Q348"/>
      <c r="R348"/>
      <c r="S348"/>
    </row>
    <row r="349" spans="1:19" s="201" customFormat="1" ht="15.75" customHeight="1" x14ac:dyDescent="0.2">
      <c r="A349"/>
      <c r="B349"/>
      <c r="C349" s="249"/>
      <c r="D349"/>
      <c r="E349"/>
      <c r="H349" s="276"/>
      <c r="I349"/>
      <c r="K349"/>
      <c r="L349"/>
      <c r="M349"/>
      <c r="N349"/>
      <c r="O349"/>
      <c r="P349"/>
      <c r="Q349"/>
      <c r="R349"/>
      <c r="S349"/>
    </row>
    <row r="350" spans="1:19" s="201" customFormat="1" ht="15.75" customHeight="1" x14ac:dyDescent="0.2">
      <c r="A350"/>
      <c r="B350"/>
      <c r="C350" s="249"/>
      <c r="D350"/>
      <c r="E350"/>
      <c r="H350" s="276"/>
      <c r="I350"/>
      <c r="K350"/>
      <c r="L350"/>
      <c r="M350"/>
      <c r="N350"/>
      <c r="O350"/>
      <c r="P350"/>
      <c r="Q350"/>
      <c r="R350"/>
      <c r="S350"/>
    </row>
    <row r="351" spans="1:19" s="201" customFormat="1" ht="15.75" customHeight="1" x14ac:dyDescent="0.2">
      <c r="A351"/>
      <c r="B351"/>
      <c r="C351" s="249"/>
      <c r="D351"/>
      <c r="E351"/>
      <c r="H351" s="276"/>
      <c r="I351"/>
      <c r="K351"/>
      <c r="L351"/>
      <c r="M351"/>
      <c r="N351"/>
      <c r="O351"/>
      <c r="P351"/>
      <c r="Q351"/>
      <c r="R351"/>
      <c r="S351"/>
    </row>
    <row r="352" spans="1:19" s="201" customFormat="1" ht="15.75" customHeight="1" x14ac:dyDescent="0.2">
      <c r="A352"/>
      <c r="B352"/>
      <c r="C352" s="249"/>
      <c r="D352"/>
      <c r="E352"/>
      <c r="H352" s="276"/>
      <c r="I352"/>
      <c r="K352"/>
      <c r="L352"/>
      <c r="M352"/>
      <c r="N352"/>
      <c r="O352"/>
      <c r="P352"/>
      <c r="Q352"/>
      <c r="R352"/>
      <c r="S352"/>
    </row>
    <row r="353" spans="1:19" s="201" customFormat="1" ht="15.75" customHeight="1" x14ac:dyDescent="0.2">
      <c r="A353"/>
      <c r="B353"/>
      <c r="C353" s="249"/>
      <c r="D353"/>
      <c r="E353"/>
      <c r="H353" s="276"/>
      <c r="I353"/>
      <c r="K353"/>
      <c r="L353"/>
      <c r="M353"/>
      <c r="N353"/>
      <c r="O353"/>
      <c r="P353"/>
      <c r="Q353"/>
      <c r="R353"/>
      <c r="S353"/>
    </row>
    <row r="354" spans="1:19" s="201" customFormat="1" ht="15.75" customHeight="1" x14ac:dyDescent="0.2">
      <c r="A354"/>
      <c r="B354"/>
      <c r="C354" s="249"/>
      <c r="D354"/>
      <c r="E354"/>
      <c r="H354" s="276"/>
      <c r="I354"/>
      <c r="K354"/>
      <c r="L354"/>
      <c r="M354"/>
      <c r="N354"/>
      <c r="O354"/>
      <c r="P354"/>
      <c r="Q354"/>
      <c r="R354"/>
      <c r="S354"/>
    </row>
    <row r="355" spans="1:19" s="201" customFormat="1" ht="15.75" customHeight="1" x14ac:dyDescent="0.2">
      <c r="A355"/>
      <c r="B355"/>
      <c r="C355" s="249"/>
      <c r="D355"/>
      <c r="E355"/>
      <c r="H355" s="276"/>
      <c r="I355"/>
      <c r="K355"/>
      <c r="L355"/>
      <c r="M355"/>
      <c r="N355"/>
      <c r="O355"/>
      <c r="P355"/>
      <c r="Q355"/>
      <c r="R355"/>
      <c r="S355"/>
    </row>
    <row r="356" spans="1:19" s="201" customFormat="1" ht="15.75" customHeight="1" x14ac:dyDescent="0.2">
      <c r="A356"/>
      <c r="B356"/>
      <c r="C356" s="249"/>
      <c r="D356"/>
      <c r="E356"/>
      <c r="H356" s="276"/>
      <c r="I356"/>
      <c r="K356"/>
      <c r="L356"/>
      <c r="M356"/>
      <c r="N356"/>
      <c r="O356"/>
      <c r="P356"/>
      <c r="Q356"/>
      <c r="R356"/>
      <c r="S356"/>
    </row>
    <row r="357" spans="1:19" s="201" customFormat="1" ht="15.75" customHeight="1" x14ac:dyDescent="0.2">
      <c r="A357"/>
      <c r="B357"/>
      <c r="C357" s="249"/>
      <c r="D357"/>
      <c r="E357"/>
      <c r="H357" s="276"/>
      <c r="I357"/>
      <c r="K357"/>
      <c r="L357"/>
      <c r="M357"/>
      <c r="N357"/>
      <c r="O357"/>
      <c r="P357"/>
      <c r="Q357"/>
      <c r="R357"/>
      <c r="S357"/>
    </row>
    <row r="358" spans="1:19" s="201" customFormat="1" ht="15.75" customHeight="1" x14ac:dyDescent="0.2">
      <c r="A358"/>
      <c r="B358"/>
      <c r="C358" s="249"/>
      <c r="D358"/>
      <c r="E358"/>
      <c r="H358" s="276"/>
      <c r="I358"/>
      <c r="K358"/>
      <c r="L358"/>
      <c r="M358"/>
      <c r="N358"/>
      <c r="O358"/>
      <c r="P358"/>
      <c r="Q358"/>
      <c r="R358"/>
      <c r="S358"/>
    </row>
    <row r="359" spans="1:19" s="201" customFormat="1" ht="15.75" customHeight="1" x14ac:dyDescent="0.2">
      <c r="A359"/>
      <c r="B359"/>
      <c r="C359" s="249"/>
      <c r="D359"/>
      <c r="E359"/>
      <c r="H359" s="276"/>
      <c r="I359"/>
      <c r="K359"/>
      <c r="L359"/>
      <c r="M359"/>
      <c r="N359"/>
      <c r="O359"/>
      <c r="P359"/>
      <c r="Q359"/>
      <c r="R359"/>
      <c r="S359"/>
    </row>
    <row r="360" spans="1:19" s="201" customFormat="1" ht="15.75" customHeight="1" x14ac:dyDescent="0.2">
      <c r="A360"/>
      <c r="B360"/>
      <c r="C360" s="249"/>
      <c r="D360"/>
      <c r="E360"/>
      <c r="H360" s="276"/>
      <c r="I360"/>
      <c r="K360"/>
      <c r="L360"/>
      <c r="M360"/>
      <c r="N360"/>
      <c r="O360"/>
      <c r="P360"/>
      <c r="Q360"/>
      <c r="R360"/>
      <c r="S360"/>
    </row>
    <row r="361" spans="1:19" s="201" customFormat="1" ht="15.75" customHeight="1" x14ac:dyDescent="0.2">
      <c r="A361"/>
      <c r="B361"/>
      <c r="C361" s="249"/>
      <c r="D361"/>
      <c r="E361"/>
      <c r="H361" s="276"/>
      <c r="I361"/>
      <c r="K361"/>
      <c r="L361"/>
      <c r="M361"/>
      <c r="N361"/>
      <c r="O361"/>
      <c r="P361"/>
      <c r="Q361"/>
      <c r="R361"/>
      <c r="S361"/>
    </row>
    <row r="362" spans="1:19" s="201" customFormat="1" ht="15.75" customHeight="1" x14ac:dyDescent="0.2">
      <c r="A362"/>
      <c r="B362"/>
      <c r="C362" s="249"/>
      <c r="D362"/>
      <c r="E362"/>
      <c r="H362" s="276"/>
      <c r="I362"/>
      <c r="K362"/>
      <c r="L362"/>
      <c r="M362"/>
      <c r="N362"/>
      <c r="O362"/>
      <c r="P362"/>
      <c r="Q362"/>
      <c r="R362"/>
      <c r="S362"/>
    </row>
    <row r="363" spans="1:19" s="201" customFormat="1" ht="15.75" customHeight="1" x14ac:dyDescent="0.2">
      <c r="A363"/>
      <c r="B363"/>
      <c r="C363" s="249"/>
      <c r="D363"/>
      <c r="E363"/>
      <c r="H363" s="276"/>
      <c r="I363"/>
      <c r="K363"/>
      <c r="L363"/>
      <c r="M363"/>
      <c r="N363"/>
      <c r="O363"/>
      <c r="P363"/>
      <c r="Q363"/>
      <c r="R363"/>
      <c r="S363"/>
    </row>
    <row r="364" spans="1:19" s="201" customFormat="1" ht="15.75" customHeight="1" x14ac:dyDescent="0.2">
      <c r="A364"/>
      <c r="B364"/>
      <c r="C364" s="249"/>
      <c r="D364"/>
      <c r="E364"/>
      <c r="H364" s="276"/>
      <c r="I364"/>
      <c r="K364"/>
      <c r="L364"/>
      <c r="M364"/>
      <c r="N364"/>
      <c r="O364"/>
      <c r="P364"/>
      <c r="Q364"/>
      <c r="R364"/>
      <c r="S364"/>
    </row>
    <row r="365" spans="1:19" s="201" customFormat="1" ht="15.75" customHeight="1" x14ac:dyDescent="0.2">
      <c r="A365"/>
      <c r="B365"/>
      <c r="C365" s="249"/>
      <c r="D365"/>
      <c r="E365"/>
      <c r="H365" s="276"/>
      <c r="I365"/>
      <c r="K365"/>
      <c r="L365"/>
      <c r="M365"/>
      <c r="N365"/>
      <c r="O365"/>
      <c r="P365"/>
      <c r="Q365"/>
      <c r="R365"/>
      <c r="S365"/>
    </row>
    <row r="366" spans="1:19" s="201" customFormat="1" ht="15.75" customHeight="1" x14ac:dyDescent="0.2">
      <c r="A366"/>
      <c r="B366"/>
      <c r="C366" s="249"/>
      <c r="D366"/>
      <c r="E366"/>
      <c r="H366" s="276"/>
      <c r="I366"/>
      <c r="K366"/>
      <c r="L366"/>
      <c r="M366"/>
      <c r="N366"/>
      <c r="O366"/>
      <c r="P366"/>
      <c r="Q366"/>
      <c r="R366"/>
      <c r="S366"/>
    </row>
    <row r="367" spans="1:19" s="201" customFormat="1" ht="15.75" customHeight="1" x14ac:dyDescent="0.2">
      <c r="A367"/>
      <c r="B367"/>
      <c r="C367" s="249"/>
      <c r="D367"/>
      <c r="E367"/>
      <c r="H367" s="276"/>
      <c r="I367"/>
      <c r="K367"/>
      <c r="L367"/>
      <c r="M367"/>
      <c r="N367"/>
      <c r="O367"/>
      <c r="P367"/>
      <c r="Q367"/>
      <c r="R367"/>
      <c r="S367"/>
    </row>
    <row r="368" spans="1:19" s="201" customFormat="1" ht="15.75" customHeight="1" x14ac:dyDescent="0.2">
      <c r="A368"/>
      <c r="B368"/>
      <c r="C368" s="249"/>
      <c r="D368"/>
      <c r="E368"/>
      <c r="H368" s="276"/>
      <c r="I368"/>
      <c r="K368"/>
      <c r="L368"/>
      <c r="M368"/>
      <c r="N368"/>
      <c r="O368"/>
      <c r="P368"/>
      <c r="Q368"/>
      <c r="R368"/>
      <c r="S368"/>
    </row>
    <row r="369" spans="1:19" s="201" customFormat="1" ht="15.75" customHeight="1" x14ac:dyDescent="0.2">
      <c r="A369"/>
      <c r="B369"/>
      <c r="C369" s="249"/>
      <c r="D369"/>
      <c r="E369"/>
      <c r="H369" s="276"/>
      <c r="I369"/>
      <c r="K369"/>
      <c r="L369"/>
      <c r="M369"/>
      <c r="N369"/>
      <c r="O369"/>
      <c r="P369"/>
      <c r="Q369"/>
      <c r="R369"/>
      <c r="S369"/>
    </row>
    <row r="370" spans="1:19" s="201" customFormat="1" ht="15.75" customHeight="1" x14ac:dyDescent="0.2">
      <c r="A370"/>
      <c r="B370"/>
      <c r="C370" s="249"/>
      <c r="D370"/>
      <c r="E370"/>
      <c r="H370" s="276"/>
      <c r="I370"/>
      <c r="K370"/>
      <c r="L370"/>
      <c r="M370"/>
      <c r="N370"/>
      <c r="O370"/>
      <c r="P370"/>
      <c r="Q370"/>
      <c r="R370"/>
      <c r="S370"/>
    </row>
    <row r="371" spans="1:19" s="201" customFormat="1" ht="15.75" customHeight="1" x14ac:dyDescent="0.2">
      <c r="A371"/>
      <c r="B371"/>
      <c r="C371" s="249"/>
      <c r="D371"/>
      <c r="E371"/>
      <c r="H371" s="276"/>
      <c r="I371"/>
      <c r="K371"/>
      <c r="L371"/>
      <c r="M371"/>
      <c r="N371"/>
      <c r="O371"/>
      <c r="P371"/>
      <c r="Q371"/>
      <c r="R371"/>
      <c r="S371"/>
    </row>
    <row r="372" spans="1:19" s="201" customFormat="1" ht="15.75" customHeight="1" x14ac:dyDescent="0.2">
      <c r="A372"/>
      <c r="B372"/>
      <c r="C372" s="249"/>
      <c r="D372"/>
      <c r="E372"/>
      <c r="H372" s="276"/>
      <c r="I372"/>
      <c r="K372"/>
      <c r="L372"/>
      <c r="M372"/>
      <c r="N372"/>
      <c r="O372"/>
      <c r="P372"/>
      <c r="Q372"/>
      <c r="R372"/>
      <c r="S372"/>
    </row>
    <row r="373" spans="1:19" s="201" customFormat="1" ht="15.75" customHeight="1" x14ac:dyDescent="0.2">
      <c r="A373"/>
      <c r="B373"/>
      <c r="C373" s="249"/>
      <c r="D373"/>
      <c r="E373"/>
      <c r="H373" s="276"/>
      <c r="I373"/>
      <c r="K373"/>
      <c r="L373"/>
      <c r="M373"/>
      <c r="N373"/>
      <c r="O373"/>
      <c r="P373"/>
      <c r="Q373"/>
      <c r="R373"/>
      <c r="S373"/>
    </row>
    <row r="374" spans="1:19" s="201" customFormat="1" ht="15.75" customHeight="1" x14ac:dyDescent="0.2">
      <c r="A374"/>
      <c r="B374"/>
      <c r="C374" s="249"/>
      <c r="D374"/>
      <c r="E374"/>
      <c r="H374" s="276"/>
      <c r="I374"/>
      <c r="K374"/>
      <c r="L374"/>
      <c r="M374"/>
      <c r="N374"/>
      <c r="O374"/>
      <c r="P374"/>
      <c r="Q374"/>
      <c r="R374"/>
      <c r="S374"/>
    </row>
    <row r="375" spans="1:19" s="201" customFormat="1" ht="15.75" customHeight="1" x14ac:dyDescent="0.2">
      <c r="A375"/>
      <c r="B375"/>
      <c r="C375" s="249"/>
      <c r="D375"/>
      <c r="E375"/>
      <c r="H375" s="276"/>
      <c r="I375"/>
      <c r="K375"/>
      <c r="L375"/>
      <c r="M375"/>
      <c r="N375"/>
      <c r="O375"/>
      <c r="P375"/>
      <c r="Q375"/>
      <c r="R375"/>
      <c r="S375"/>
    </row>
    <row r="376" spans="1:19" s="201" customFormat="1" ht="15.75" customHeight="1" x14ac:dyDescent="0.2">
      <c r="A376"/>
      <c r="B376"/>
      <c r="C376" s="249"/>
      <c r="D376"/>
      <c r="E376"/>
      <c r="H376" s="276"/>
      <c r="I376"/>
      <c r="K376"/>
      <c r="L376"/>
      <c r="M376"/>
      <c r="N376"/>
      <c r="O376"/>
      <c r="P376"/>
      <c r="Q376"/>
      <c r="R376"/>
      <c r="S376"/>
    </row>
    <row r="377" spans="1:19" s="201" customFormat="1" ht="15.75" customHeight="1" x14ac:dyDescent="0.2">
      <c r="A377"/>
      <c r="B377"/>
      <c r="C377" s="249"/>
      <c r="D377"/>
      <c r="E377"/>
      <c r="H377" s="276"/>
      <c r="I377"/>
      <c r="K377"/>
      <c r="L377"/>
      <c r="M377"/>
      <c r="N377"/>
      <c r="O377"/>
      <c r="P377"/>
      <c r="Q377"/>
      <c r="R377"/>
      <c r="S377"/>
    </row>
    <row r="378" spans="1:19" s="201" customFormat="1" ht="15.75" customHeight="1" x14ac:dyDescent="0.2">
      <c r="A378"/>
      <c r="B378"/>
      <c r="C378" s="249"/>
      <c r="D378"/>
      <c r="E378"/>
      <c r="H378" s="276"/>
      <c r="I378"/>
      <c r="K378"/>
      <c r="L378"/>
      <c r="M378"/>
      <c r="N378"/>
      <c r="O378"/>
      <c r="P378"/>
      <c r="Q378"/>
      <c r="R378"/>
      <c r="S378"/>
    </row>
    <row r="379" spans="1:19" s="201" customFormat="1" ht="15.75" customHeight="1" x14ac:dyDescent="0.2">
      <c r="A379"/>
      <c r="B379"/>
      <c r="C379" s="249"/>
      <c r="D379"/>
      <c r="E379"/>
      <c r="H379" s="276"/>
      <c r="I379"/>
      <c r="K379"/>
      <c r="L379"/>
      <c r="M379"/>
      <c r="N379"/>
      <c r="O379"/>
      <c r="P379"/>
      <c r="Q379"/>
      <c r="R379"/>
      <c r="S379"/>
    </row>
    <row r="380" spans="1:19" s="201" customFormat="1" ht="15.75" customHeight="1" x14ac:dyDescent="0.2">
      <c r="A380"/>
      <c r="B380"/>
      <c r="C380" s="249"/>
      <c r="D380"/>
      <c r="E380"/>
      <c r="H380" s="276"/>
      <c r="I380"/>
      <c r="K380"/>
      <c r="L380"/>
      <c r="M380"/>
      <c r="N380"/>
      <c r="O380"/>
      <c r="P380"/>
      <c r="Q380"/>
      <c r="R380"/>
      <c r="S380"/>
    </row>
    <row r="381" spans="1:19" s="201" customFormat="1" ht="15.75" customHeight="1" x14ac:dyDescent="0.2">
      <c r="A381"/>
      <c r="B381"/>
      <c r="C381" s="249"/>
      <c r="D381"/>
      <c r="E381"/>
      <c r="H381" s="276"/>
      <c r="I381"/>
      <c r="K381"/>
      <c r="L381"/>
      <c r="M381"/>
      <c r="N381"/>
      <c r="O381"/>
      <c r="P381"/>
      <c r="Q381"/>
      <c r="R381"/>
      <c r="S381"/>
    </row>
    <row r="382" spans="1:19" s="201" customFormat="1" ht="15.75" customHeight="1" x14ac:dyDescent="0.2">
      <c r="A382"/>
      <c r="B382"/>
      <c r="C382" s="249"/>
      <c r="D382"/>
      <c r="E382"/>
      <c r="H382" s="276"/>
      <c r="I382"/>
      <c r="K382"/>
      <c r="L382"/>
      <c r="M382"/>
      <c r="N382"/>
      <c r="O382"/>
      <c r="P382"/>
      <c r="Q382"/>
      <c r="R382"/>
      <c r="S382"/>
    </row>
    <row r="383" spans="1:19" s="201" customFormat="1" ht="15.75" customHeight="1" x14ac:dyDescent="0.2">
      <c r="A383"/>
      <c r="B383"/>
      <c r="C383" s="249"/>
      <c r="D383"/>
      <c r="E383"/>
      <c r="H383" s="276"/>
      <c r="I383"/>
      <c r="K383"/>
      <c r="L383"/>
      <c r="M383"/>
      <c r="N383"/>
      <c r="O383"/>
      <c r="P383"/>
      <c r="Q383"/>
      <c r="R383"/>
      <c r="S383"/>
    </row>
    <row r="384" spans="1:19" s="201" customFormat="1" ht="15.75" customHeight="1" x14ac:dyDescent="0.2">
      <c r="A384"/>
      <c r="B384"/>
      <c r="C384" s="249"/>
      <c r="D384"/>
      <c r="E384"/>
      <c r="H384" s="276"/>
      <c r="I384"/>
      <c r="K384"/>
      <c r="L384"/>
      <c r="M384"/>
      <c r="N384"/>
      <c r="O384"/>
      <c r="P384"/>
      <c r="Q384"/>
      <c r="R384"/>
      <c r="S384"/>
    </row>
    <row r="385" spans="1:19" s="201" customFormat="1" ht="15.75" customHeight="1" x14ac:dyDescent="0.2">
      <c r="A385"/>
      <c r="B385"/>
      <c r="C385" s="249"/>
      <c r="D385"/>
      <c r="E385"/>
      <c r="H385" s="276"/>
      <c r="I385"/>
      <c r="K385"/>
      <c r="L385"/>
      <c r="M385"/>
      <c r="N385"/>
      <c r="O385"/>
      <c r="P385"/>
      <c r="Q385"/>
      <c r="R385"/>
      <c r="S385"/>
    </row>
    <row r="386" spans="1:19" s="201" customFormat="1" ht="15.75" customHeight="1" x14ac:dyDescent="0.2">
      <c r="A386"/>
      <c r="B386"/>
      <c r="C386" s="249"/>
      <c r="D386"/>
      <c r="E386"/>
      <c r="H386" s="276"/>
      <c r="I386"/>
      <c r="K386"/>
      <c r="L386"/>
      <c r="M386"/>
      <c r="N386"/>
      <c r="O386"/>
      <c r="P386"/>
      <c r="Q386"/>
      <c r="R386"/>
      <c r="S386"/>
    </row>
    <row r="387" spans="1:19" s="201" customFormat="1" ht="15.75" customHeight="1" x14ac:dyDescent="0.2">
      <c r="A387"/>
      <c r="B387"/>
      <c r="C387" s="249"/>
      <c r="D387"/>
      <c r="E387"/>
      <c r="H387" s="276"/>
      <c r="I387"/>
      <c r="K387"/>
      <c r="L387"/>
      <c r="M387"/>
      <c r="N387"/>
      <c r="O387"/>
      <c r="P387"/>
      <c r="Q387"/>
      <c r="R387"/>
      <c r="S387"/>
    </row>
    <row r="388" spans="1:19" s="201" customFormat="1" ht="15.75" customHeight="1" x14ac:dyDescent="0.2">
      <c r="A388"/>
      <c r="B388"/>
      <c r="C388" s="249"/>
      <c r="D388"/>
      <c r="E388"/>
      <c r="H388" s="276"/>
      <c r="I388"/>
      <c r="K388"/>
      <c r="L388"/>
      <c r="M388"/>
      <c r="N388"/>
      <c r="O388"/>
      <c r="P388"/>
      <c r="Q388"/>
      <c r="R388"/>
      <c r="S388"/>
    </row>
    <row r="389" spans="1:19" s="201" customFormat="1" ht="15.75" customHeight="1" x14ac:dyDescent="0.2">
      <c r="A389"/>
      <c r="B389"/>
      <c r="C389" s="249"/>
      <c r="D389"/>
      <c r="E389"/>
      <c r="H389" s="276"/>
      <c r="I389"/>
      <c r="K389"/>
      <c r="L389"/>
      <c r="M389"/>
      <c r="N389"/>
      <c r="O389"/>
      <c r="P389"/>
      <c r="Q389"/>
      <c r="R389"/>
      <c r="S389"/>
    </row>
    <row r="390" spans="1:19" s="201" customFormat="1" ht="15.75" customHeight="1" x14ac:dyDescent="0.2">
      <c r="A390"/>
      <c r="B390"/>
      <c r="C390" s="249"/>
      <c r="D390"/>
      <c r="E390"/>
      <c r="H390" s="276"/>
      <c r="I390"/>
      <c r="K390"/>
      <c r="L390"/>
      <c r="M390"/>
      <c r="N390"/>
      <c r="O390"/>
      <c r="P390"/>
      <c r="Q390"/>
      <c r="R390"/>
      <c r="S390"/>
    </row>
    <row r="391" spans="1:19" s="201" customFormat="1" ht="15.75" customHeight="1" x14ac:dyDescent="0.2">
      <c r="A391"/>
      <c r="B391"/>
      <c r="C391" s="249"/>
      <c r="D391"/>
      <c r="E391"/>
      <c r="H391" s="276"/>
      <c r="I391"/>
      <c r="K391"/>
      <c r="L391"/>
      <c r="M391"/>
      <c r="N391"/>
      <c r="O391"/>
      <c r="P391"/>
      <c r="Q391"/>
      <c r="R391"/>
      <c r="S391"/>
    </row>
    <row r="392" spans="1:19" s="201" customFormat="1" ht="15.75" customHeight="1" x14ac:dyDescent="0.2">
      <c r="A392"/>
      <c r="B392"/>
      <c r="C392" s="249"/>
      <c r="D392"/>
      <c r="E392"/>
      <c r="H392" s="276"/>
      <c r="I392"/>
      <c r="K392"/>
      <c r="L392"/>
      <c r="M392"/>
      <c r="N392"/>
      <c r="O392"/>
      <c r="P392"/>
      <c r="Q392"/>
      <c r="R392"/>
      <c r="S392"/>
    </row>
    <row r="393" spans="1:19" s="201" customFormat="1" ht="15.75" customHeight="1" x14ac:dyDescent="0.2">
      <c r="A393"/>
      <c r="B393"/>
      <c r="C393" s="249"/>
      <c r="D393"/>
      <c r="E393"/>
      <c r="H393" s="276"/>
      <c r="I393"/>
      <c r="K393"/>
      <c r="L393"/>
      <c r="M393"/>
      <c r="N393"/>
      <c r="O393"/>
      <c r="P393"/>
      <c r="Q393"/>
      <c r="R393"/>
      <c r="S393"/>
    </row>
    <row r="394" spans="1:19" s="201" customFormat="1" ht="15.75" customHeight="1" x14ac:dyDescent="0.2">
      <c r="A394"/>
      <c r="B394"/>
      <c r="C394" s="249"/>
      <c r="D394"/>
      <c r="E394"/>
      <c r="H394" s="276"/>
      <c r="I394"/>
      <c r="K394"/>
      <c r="L394"/>
      <c r="M394"/>
      <c r="N394"/>
      <c r="O394"/>
      <c r="P394"/>
      <c r="Q394"/>
      <c r="R394"/>
      <c r="S394"/>
    </row>
    <row r="395" spans="1:19" s="201" customFormat="1" ht="15.75" customHeight="1" x14ac:dyDescent="0.2">
      <c r="A395"/>
      <c r="B395"/>
      <c r="C395" s="249"/>
      <c r="D395"/>
      <c r="E395"/>
      <c r="H395" s="276"/>
      <c r="I395"/>
      <c r="K395"/>
      <c r="L395"/>
      <c r="M395"/>
      <c r="N395"/>
      <c r="O395"/>
      <c r="P395"/>
      <c r="Q395"/>
      <c r="R395"/>
      <c r="S395"/>
    </row>
    <row r="396" spans="1:19" s="201" customFormat="1" ht="15.75" customHeight="1" x14ac:dyDescent="0.2">
      <c r="A396"/>
      <c r="B396"/>
      <c r="C396" s="249"/>
      <c r="D396"/>
      <c r="E396"/>
      <c r="H396" s="276"/>
      <c r="I396"/>
      <c r="K396"/>
      <c r="L396"/>
      <c r="M396"/>
      <c r="N396"/>
      <c r="O396"/>
      <c r="P396"/>
      <c r="Q396"/>
      <c r="R396"/>
      <c r="S396"/>
    </row>
    <row r="397" spans="1:19" s="201" customFormat="1" ht="15.75" customHeight="1" x14ac:dyDescent="0.2">
      <c r="A397"/>
      <c r="B397"/>
      <c r="C397" s="249"/>
      <c r="D397"/>
      <c r="E397"/>
      <c r="H397" s="276"/>
      <c r="I397"/>
      <c r="K397"/>
      <c r="L397"/>
      <c r="M397"/>
      <c r="N397"/>
      <c r="O397"/>
      <c r="P397"/>
      <c r="Q397"/>
      <c r="R397"/>
      <c r="S397"/>
    </row>
    <row r="398" spans="1:19" s="201" customFormat="1" ht="15.75" customHeight="1" x14ac:dyDescent="0.2">
      <c r="A398"/>
      <c r="B398"/>
      <c r="C398" s="249"/>
      <c r="D398"/>
      <c r="E398"/>
      <c r="H398" s="276"/>
      <c r="I398"/>
      <c r="K398"/>
      <c r="L398"/>
      <c r="M398"/>
      <c r="N398"/>
      <c r="O398"/>
      <c r="P398"/>
      <c r="Q398"/>
      <c r="R398"/>
      <c r="S398"/>
    </row>
    <row r="399" spans="1:19" s="201" customFormat="1" ht="15.75" customHeight="1" x14ac:dyDescent="0.2">
      <c r="A399"/>
      <c r="B399"/>
      <c r="C399" s="249"/>
      <c r="D399"/>
      <c r="E399"/>
      <c r="H399" s="276"/>
      <c r="I399"/>
      <c r="K399"/>
      <c r="L399"/>
      <c r="M399"/>
      <c r="N399"/>
      <c r="O399"/>
      <c r="P399"/>
      <c r="Q399"/>
      <c r="R399"/>
      <c r="S399"/>
    </row>
    <row r="400" spans="1:19" s="201" customFormat="1" ht="15.75" customHeight="1" x14ac:dyDescent="0.2">
      <c r="A400"/>
      <c r="B400"/>
      <c r="C400" s="249"/>
      <c r="D400"/>
      <c r="E400"/>
      <c r="H400" s="276"/>
      <c r="I400"/>
      <c r="K400"/>
      <c r="L400"/>
      <c r="M400"/>
      <c r="N400"/>
      <c r="O400"/>
      <c r="P400"/>
      <c r="Q400"/>
      <c r="R400"/>
      <c r="S400"/>
    </row>
    <row r="401" spans="1:19" s="201" customFormat="1" ht="15.75" customHeight="1" x14ac:dyDescent="0.2">
      <c r="A401"/>
      <c r="B401"/>
      <c r="C401" s="249"/>
      <c r="D401"/>
      <c r="E401"/>
      <c r="H401" s="276"/>
      <c r="I401"/>
      <c r="K401"/>
      <c r="L401"/>
      <c r="M401"/>
      <c r="N401"/>
      <c r="O401"/>
      <c r="P401"/>
      <c r="Q401"/>
      <c r="R401"/>
      <c r="S401"/>
    </row>
    <row r="402" spans="1:19" s="201" customFormat="1" ht="15.75" customHeight="1" x14ac:dyDescent="0.2">
      <c r="A402"/>
      <c r="B402"/>
      <c r="C402" s="249"/>
      <c r="D402"/>
      <c r="E402"/>
      <c r="H402" s="276"/>
      <c r="I402"/>
      <c r="K402"/>
      <c r="L402"/>
      <c r="M402"/>
      <c r="N402"/>
      <c r="O402"/>
      <c r="P402"/>
      <c r="Q402"/>
      <c r="R402"/>
      <c r="S402"/>
    </row>
    <row r="403" spans="1:19" s="201" customFormat="1" ht="15.75" customHeight="1" x14ac:dyDescent="0.2">
      <c r="A403"/>
      <c r="B403"/>
      <c r="C403" s="249"/>
      <c r="D403"/>
      <c r="E403"/>
      <c r="H403" s="276"/>
      <c r="I403"/>
      <c r="K403"/>
      <c r="L403"/>
      <c r="M403"/>
      <c r="N403"/>
      <c r="O403"/>
      <c r="P403"/>
      <c r="Q403"/>
      <c r="R403"/>
      <c r="S403"/>
    </row>
    <row r="404" spans="1:19" s="201" customFormat="1" ht="15.75" customHeight="1" x14ac:dyDescent="0.2">
      <c r="A404"/>
      <c r="B404"/>
      <c r="C404" s="249"/>
      <c r="D404"/>
      <c r="E404"/>
      <c r="H404" s="276"/>
      <c r="I404"/>
      <c r="K404"/>
      <c r="L404"/>
      <c r="M404"/>
      <c r="N404"/>
      <c r="O404"/>
      <c r="P404"/>
      <c r="Q404"/>
      <c r="R404"/>
      <c r="S404"/>
    </row>
    <row r="405" spans="1:19" s="201" customFormat="1" ht="15.75" customHeight="1" x14ac:dyDescent="0.2">
      <c r="A405"/>
      <c r="B405"/>
      <c r="C405" s="249"/>
      <c r="D405"/>
      <c r="E405"/>
      <c r="H405" s="276"/>
      <c r="I405"/>
      <c r="K405"/>
      <c r="L405"/>
      <c r="M405"/>
      <c r="N405"/>
      <c r="O405"/>
      <c r="P405"/>
      <c r="Q405"/>
      <c r="R405"/>
      <c r="S405"/>
    </row>
    <row r="406" spans="1:19" s="201" customFormat="1" ht="15.75" customHeight="1" x14ac:dyDescent="0.2">
      <c r="A406"/>
      <c r="B406"/>
      <c r="C406" s="249"/>
      <c r="D406"/>
      <c r="E406"/>
      <c r="H406" s="276"/>
      <c r="I406"/>
      <c r="K406"/>
      <c r="L406"/>
      <c r="M406"/>
      <c r="N406"/>
      <c r="O406"/>
      <c r="P406"/>
      <c r="Q406"/>
      <c r="R406"/>
      <c r="S406"/>
    </row>
    <row r="407" spans="1:19" s="201" customFormat="1" ht="15.75" customHeight="1" x14ac:dyDescent="0.2">
      <c r="A407"/>
      <c r="B407"/>
      <c r="C407" s="249"/>
      <c r="D407"/>
      <c r="E407"/>
      <c r="H407" s="276"/>
      <c r="I407"/>
      <c r="K407"/>
      <c r="L407"/>
      <c r="M407"/>
      <c r="N407"/>
      <c r="O407"/>
      <c r="P407"/>
      <c r="Q407"/>
      <c r="R407"/>
      <c r="S407"/>
    </row>
    <row r="408" spans="1:19" s="201" customFormat="1" ht="15.75" customHeight="1" x14ac:dyDescent="0.2">
      <c r="A408"/>
      <c r="B408"/>
      <c r="C408" s="249"/>
      <c r="D408"/>
      <c r="E408"/>
      <c r="H408" s="276"/>
      <c r="I408"/>
      <c r="K408"/>
      <c r="L408"/>
      <c r="M408"/>
      <c r="N408"/>
      <c r="O408"/>
      <c r="P408"/>
      <c r="Q408"/>
      <c r="R408"/>
      <c r="S408"/>
    </row>
    <row r="409" spans="1:19" s="201" customFormat="1" ht="15.75" customHeight="1" x14ac:dyDescent="0.2">
      <c r="A409"/>
      <c r="B409"/>
      <c r="C409" s="249"/>
      <c r="D409"/>
      <c r="E409"/>
      <c r="H409" s="276"/>
      <c r="I409"/>
      <c r="K409"/>
      <c r="L409"/>
      <c r="M409"/>
      <c r="N409"/>
      <c r="O409"/>
      <c r="P409"/>
      <c r="Q409"/>
      <c r="R409"/>
      <c r="S409"/>
    </row>
    <row r="410" spans="1:19" s="201" customFormat="1" ht="15.75" customHeight="1" x14ac:dyDescent="0.2">
      <c r="A410"/>
      <c r="B410"/>
      <c r="C410" s="249"/>
      <c r="D410"/>
      <c r="E410"/>
      <c r="H410" s="276"/>
      <c r="I410"/>
      <c r="K410"/>
      <c r="L410"/>
      <c r="M410"/>
      <c r="N410"/>
      <c r="O410"/>
      <c r="P410"/>
      <c r="Q410"/>
      <c r="R410"/>
      <c r="S410"/>
    </row>
    <row r="411" spans="1:19" s="201" customFormat="1" ht="15.75" customHeight="1" x14ac:dyDescent="0.2">
      <c r="A411"/>
      <c r="B411"/>
      <c r="C411" s="249"/>
      <c r="D411"/>
      <c r="E411"/>
      <c r="H411" s="276"/>
      <c r="I411"/>
      <c r="K411"/>
      <c r="L411"/>
      <c r="M411"/>
      <c r="N411"/>
      <c r="O411"/>
      <c r="P411"/>
      <c r="Q411"/>
      <c r="R411"/>
      <c r="S411"/>
    </row>
    <row r="412" spans="1:19" s="201" customFormat="1" ht="15.75" customHeight="1" x14ac:dyDescent="0.2">
      <c r="A412"/>
      <c r="B412"/>
      <c r="C412" s="249"/>
      <c r="D412"/>
      <c r="E412"/>
      <c r="H412" s="276"/>
      <c r="I412"/>
      <c r="K412"/>
      <c r="L412"/>
      <c r="M412"/>
      <c r="N412"/>
      <c r="O412"/>
      <c r="P412"/>
      <c r="Q412"/>
      <c r="R412"/>
      <c r="S412"/>
    </row>
    <row r="413" spans="1:19" s="201" customFormat="1" ht="15.75" customHeight="1" x14ac:dyDescent="0.2">
      <c r="A413"/>
      <c r="B413"/>
      <c r="C413" s="249"/>
      <c r="D413"/>
      <c r="E413"/>
      <c r="H413" s="276"/>
      <c r="I413"/>
      <c r="K413"/>
      <c r="L413"/>
      <c r="M413"/>
      <c r="N413"/>
      <c r="O413"/>
      <c r="P413"/>
      <c r="Q413"/>
      <c r="R413"/>
      <c r="S413"/>
    </row>
    <row r="414" spans="1:19" s="201" customFormat="1" ht="15.75" customHeight="1" x14ac:dyDescent="0.2">
      <c r="A414"/>
      <c r="B414"/>
      <c r="C414" s="249"/>
      <c r="D414"/>
      <c r="E414"/>
      <c r="H414" s="276"/>
      <c r="I414"/>
      <c r="K414"/>
      <c r="L414"/>
      <c r="M414"/>
      <c r="N414"/>
      <c r="O414"/>
      <c r="P414"/>
      <c r="Q414"/>
      <c r="R414"/>
      <c r="S414"/>
    </row>
    <row r="415" spans="1:19" s="201" customFormat="1" ht="15.75" customHeight="1" x14ac:dyDescent="0.2">
      <c r="A415"/>
      <c r="B415"/>
      <c r="C415" s="249"/>
      <c r="D415"/>
      <c r="E415"/>
      <c r="H415" s="276"/>
      <c r="I415"/>
      <c r="K415"/>
      <c r="L415"/>
      <c r="M415"/>
      <c r="N415"/>
      <c r="O415"/>
      <c r="P415"/>
      <c r="Q415"/>
      <c r="R415"/>
      <c r="S415"/>
    </row>
    <row r="416" spans="1:19" s="201" customFormat="1" ht="15.75" customHeight="1" x14ac:dyDescent="0.2">
      <c r="A416"/>
      <c r="B416"/>
      <c r="C416" s="249"/>
      <c r="D416"/>
      <c r="E416"/>
      <c r="H416" s="276"/>
      <c r="I416"/>
      <c r="K416"/>
      <c r="L416"/>
      <c r="M416"/>
      <c r="N416"/>
      <c r="O416"/>
      <c r="P416"/>
      <c r="Q416"/>
      <c r="R416"/>
      <c r="S416"/>
    </row>
    <row r="417" spans="1:19" s="201" customFormat="1" ht="15.75" customHeight="1" x14ac:dyDescent="0.2">
      <c r="A417"/>
      <c r="B417"/>
      <c r="C417" s="249"/>
      <c r="D417"/>
      <c r="E417"/>
      <c r="H417" s="276"/>
      <c r="I417"/>
      <c r="K417"/>
      <c r="L417"/>
      <c r="M417"/>
      <c r="N417"/>
      <c r="O417"/>
      <c r="P417"/>
      <c r="Q417"/>
      <c r="R417"/>
      <c r="S417"/>
    </row>
    <row r="418" spans="1:19" s="201" customFormat="1" ht="15.75" customHeight="1" x14ac:dyDescent="0.2">
      <c r="A418"/>
      <c r="B418"/>
      <c r="C418" s="249"/>
      <c r="D418"/>
      <c r="E418"/>
      <c r="H418" s="276"/>
      <c r="I418"/>
      <c r="K418"/>
      <c r="L418"/>
      <c r="M418"/>
      <c r="N418"/>
      <c r="O418"/>
      <c r="P418"/>
      <c r="Q418"/>
      <c r="R418"/>
      <c r="S418"/>
    </row>
    <row r="419" spans="1:19" s="201" customFormat="1" ht="15.75" customHeight="1" x14ac:dyDescent="0.2">
      <c r="A419"/>
      <c r="B419"/>
      <c r="C419" s="249"/>
      <c r="D419"/>
      <c r="E419"/>
      <c r="H419" s="276"/>
      <c r="I419"/>
      <c r="K419"/>
      <c r="L419"/>
      <c r="M419"/>
      <c r="N419"/>
      <c r="O419"/>
      <c r="P419"/>
      <c r="Q419"/>
      <c r="R419"/>
      <c r="S419"/>
    </row>
    <row r="420" spans="1:19" s="201" customFormat="1" ht="15.75" customHeight="1" x14ac:dyDescent="0.2">
      <c r="A420"/>
      <c r="B420"/>
      <c r="C420" s="249"/>
      <c r="D420"/>
      <c r="E420"/>
      <c r="H420" s="276"/>
      <c r="I420"/>
      <c r="K420"/>
      <c r="L420"/>
      <c r="M420"/>
      <c r="N420"/>
      <c r="O420"/>
      <c r="P420"/>
      <c r="Q420"/>
      <c r="R420"/>
      <c r="S420"/>
    </row>
    <row r="421" spans="1:19" s="201" customFormat="1" ht="15.75" customHeight="1" x14ac:dyDescent="0.2">
      <c r="A421"/>
      <c r="B421"/>
      <c r="C421" s="249"/>
      <c r="D421"/>
      <c r="E421"/>
      <c r="H421" s="276"/>
      <c r="I421"/>
      <c r="K421"/>
      <c r="L421"/>
      <c r="M421"/>
      <c r="N421"/>
      <c r="O421"/>
      <c r="P421"/>
      <c r="Q421"/>
      <c r="R421"/>
      <c r="S421"/>
    </row>
    <row r="422" spans="1:19" s="201" customFormat="1" ht="15.75" customHeight="1" x14ac:dyDescent="0.2">
      <c r="A422"/>
      <c r="B422"/>
      <c r="C422" s="249"/>
      <c r="D422"/>
      <c r="E422"/>
      <c r="H422" s="276"/>
      <c r="I422"/>
      <c r="K422"/>
      <c r="L422"/>
      <c r="M422"/>
      <c r="N422"/>
      <c r="O422"/>
      <c r="P422"/>
      <c r="Q422"/>
      <c r="R422"/>
      <c r="S422"/>
    </row>
    <row r="423" spans="1:19" s="201" customFormat="1" ht="15.75" customHeight="1" x14ac:dyDescent="0.2">
      <c r="A423"/>
      <c r="B423"/>
      <c r="C423" s="249"/>
      <c r="D423"/>
      <c r="E423"/>
      <c r="H423" s="276"/>
      <c r="I423"/>
      <c r="K423"/>
      <c r="L423"/>
      <c r="M423"/>
      <c r="N423"/>
      <c r="O423"/>
      <c r="P423"/>
      <c r="Q423"/>
      <c r="R423"/>
      <c r="S423"/>
    </row>
    <row r="424" spans="1:19" s="201" customFormat="1" ht="15.75" customHeight="1" x14ac:dyDescent="0.2">
      <c r="A424"/>
      <c r="B424"/>
      <c r="C424" s="249"/>
      <c r="D424"/>
      <c r="E424"/>
      <c r="H424" s="276"/>
      <c r="I424"/>
      <c r="K424"/>
      <c r="L424"/>
      <c r="M424"/>
      <c r="N424"/>
      <c r="O424"/>
      <c r="P424"/>
      <c r="Q424"/>
      <c r="R424"/>
      <c r="S424"/>
    </row>
    <row r="425" spans="1:19" s="201" customFormat="1" ht="15.75" customHeight="1" x14ac:dyDescent="0.2">
      <c r="A425"/>
      <c r="B425"/>
      <c r="C425" s="249"/>
      <c r="D425"/>
      <c r="E425"/>
      <c r="H425" s="276"/>
      <c r="I425"/>
      <c r="K425"/>
      <c r="L425"/>
      <c r="M425"/>
      <c r="N425"/>
      <c r="O425"/>
      <c r="P425"/>
      <c r="Q425"/>
      <c r="R425"/>
      <c r="S425"/>
    </row>
    <row r="426" spans="1:19" s="201" customFormat="1" ht="15.75" customHeight="1" x14ac:dyDescent="0.2">
      <c r="A426"/>
      <c r="B426"/>
      <c r="C426" s="249"/>
      <c r="D426"/>
      <c r="E426"/>
      <c r="H426" s="276"/>
      <c r="I426"/>
      <c r="K426"/>
      <c r="L426"/>
      <c r="M426"/>
      <c r="N426"/>
      <c r="O426"/>
      <c r="P426"/>
      <c r="Q426"/>
      <c r="R426"/>
      <c r="S426"/>
    </row>
    <row r="427" spans="1:19" s="201" customFormat="1" ht="15.75" customHeight="1" x14ac:dyDescent="0.2">
      <c r="A427"/>
      <c r="B427"/>
      <c r="C427" s="249"/>
      <c r="D427"/>
      <c r="E427"/>
      <c r="H427" s="276"/>
      <c r="I427"/>
      <c r="K427"/>
      <c r="L427"/>
      <c r="M427"/>
      <c r="N427"/>
      <c r="O427"/>
      <c r="P427"/>
      <c r="Q427"/>
      <c r="R427"/>
      <c r="S427"/>
    </row>
    <row r="428" spans="1:19" s="201" customFormat="1" ht="15.75" customHeight="1" x14ac:dyDescent="0.2">
      <c r="A428"/>
      <c r="B428"/>
      <c r="C428" s="249"/>
      <c r="D428"/>
      <c r="E428"/>
      <c r="H428" s="276"/>
      <c r="I428"/>
      <c r="K428"/>
      <c r="L428"/>
      <c r="M428"/>
      <c r="N428"/>
      <c r="O428"/>
      <c r="P428"/>
      <c r="Q428"/>
      <c r="R428"/>
      <c r="S428"/>
    </row>
    <row r="429" spans="1:19" s="201" customFormat="1" ht="15.75" customHeight="1" x14ac:dyDescent="0.2">
      <c r="A429"/>
      <c r="B429"/>
      <c r="C429" s="249"/>
      <c r="D429"/>
      <c r="E429"/>
      <c r="H429" s="276"/>
      <c r="I429"/>
      <c r="K429"/>
      <c r="L429"/>
      <c r="M429"/>
      <c r="N429"/>
      <c r="O429"/>
      <c r="P429"/>
      <c r="Q429"/>
      <c r="R429"/>
      <c r="S429"/>
    </row>
    <row r="430" spans="1:19" s="201" customFormat="1" ht="15.75" customHeight="1" x14ac:dyDescent="0.2">
      <c r="A430"/>
      <c r="B430"/>
      <c r="C430" s="249"/>
      <c r="D430"/>
      <c r="E430"/>
      <c r="H430" s="276"/>
      <c r="I430"/>
      <c r="K430"/>
      <c r="L430"/>
      <c r="M430"/>
      <c r="N430"/>
      <c r="O430"/>
      <c r="P430"/>
      <c r="Q430"/>
      <c r="R430"/>
      <c r="S430"/>
    </row>
    <row r="431" spans="1:19" s="201" customFormat="1" ht="15.75" customHeight="1" x14ac:dyDescent="0.2">
      <c r="A431"/>
      <c r="B431"/>
      <c r="C431" s="249"/>
      <c r="D431"/>
      <c r="E431"/>
      <c r="H431" s="276"/>
      <c r="I431"/>
      <c r="K431"/>
      <c r="L431"/>
      <c r="M431"/>
      <c r="N431"/>
      <c r="O431"/>
      <c r="P431"/>
      <c r="Q431"/>
      <c r="R431"/>
      <c r="S431"/>
    </row>
    <row r="432" spans="1:19" s="201" customFormat="1" ht="15.75" customHeight="1" x14ac:dyDescent="0.2">
      <c r="A432"/>
      <c r="B432"/>
      <c r="C432" s="249"/>
      <c r="D432"/>
      <c r="E432"/>
      <c r="H432" s="276"/>
      <c r="I432"/>
      <c r="K432"/>
      <c r="L432"/>
      <c r="M432"/>
      <c r="N432"/>
      <c r="O432"/>
      <c r="P432"/>
      <c r="Q432"/>
      <c r="R432"/>
      <c r="S432"/>
    </row>
    <row r="433" spans="1:19" s="201" customFormat="1" ht="15.75" customHeight="1" x14ac:dyDescent="0.2">
      <c r="A433"/>
      <c r="B433"/>
      <c r="C433" s="249"/>
      <c r="D433"/>
      <c r="E433"/>
      <c r="H433" s="276"/>
      <c r="I433"/>
      <c r="K433"/>
      <c r="L433"/>
      <c r="M433"/>
      <c r="N433"/>
      <c r="O433"/>
      <c r="P433"/>
      <c r="Q433"/>
      <c r="R433"/>
      <c r="S433"/>
    </row>
    <row r="434" spans="1:19" s="201" customFormat="1" ht="15.75" customHeight="1" x14ac:dyDescent="0.2">
      <c r="A434"/>
      <c r="B434"/>
      <c r="C434" s="249"/>
      <c r="D434"/>
      <c r="E434"/>
      <c r="H434" s="276"/>
      <c r="I434"/>
      <c r="K434"/>
      <c r="L434"/>
      <c r="M434"/>
      <c r="N434"/>
      <c r="O434"/>
      <c r="P434"/>
      <c r="Q434"/>
      <c r="R434"/>
      <c r="S434"/>
    </row>
    <row r="435" spans="1:19" s="201" customFormat="1" ht="15.75" customHeight="1" x14ac:dyDescent="0.2">
      <c r="A435"/>
      <c r="B435"/>
      <c r="C435" s="249"/>
      <c r="D435"/>
      <c r="E435"/>
      <c r="H435" s="276"/>
      <c r="I435"/>
      <c r="K435"/>
      <c r="L435"/>
      <c r="M435"/>
      <c r="N435"/>
      <c r="O435"/>
      <c r="P435"/>
      <c r="Q435"/>
      <c r="R435"/>
      <c r="S435"/>
    </row>
    <row r="436" spans="1:19" s="201" customFormat="1" ht="15.75" customHeight="1" x14ac:dyDescent="0.2">
      <c r="A436"/>
      <c r="B436"/>
      <c r="C436" s="249"/>
      <c r="D436"/>
      <c r="E436"/>
      <c r="H436" s="276"/>
      <c r="I436"/>
      <c r="K436"/>
      <c r="L436"/>
      <c r="M436"/>
      <c r="N436"/>
      <c r="O436"/>
      <c r="P436"/>
      <c r="Q436"/>
      <c r="R436"/>
      <c r="S436"/>
    </row>
    <row r="437" spans="1:19" s="201" customFormat="1" ht="15.75" customHeight="1" x14ac:dyDescent="0.2">
      <c r="A437"/>
      <c r="B437"/>
      <c r="C437" s="249"/>
      <c r="D437"/>
      <c r="E437"/>
      <c r="H437" s="276"/>
      <c r="I437"/>
      <c r="K437"/>
      <c r="L437"/>
      <c r="M437"/>
      <c r="N437"/>
      <c r="O437"/>
      <c r="P437"/>
      <c r="Q437"/>
      <c r="R437"/>
      <c r="S437"/>
    </row>
    <row r="438" spans="1:19" s="201" customFormat="1" ht="15.75" customHeight="1" x14ac:dyDescent="0.2">
      <c r="A438"/>
      <c r="B438"/>
      <c r="C438" s="249"/>
      <c r="D438"/>
      <c r="E438"/>
      <c r="H438" s="276"/>
      <c r="I438"/>
      <c r="K438"/>
      <c r="L438"/>
      <c r="M438"/>
      <c r="N438"/>
      <c r="O438"/>
      <c r="P438"/>
      <c r="Q438"/>
      <c r="R438"/>
      <c r="S438"/>
    </row>
    <row r="439" spans="1:19" s="201" customFormat="1" ht="15.75" customHeight="1" x14ac:dyDescent="0.2">
      <c r="A439"/>
      <c r="B439"/>
      <c r="C439" s="249"/>
      <c r="D439"/>
      <c r="E439"/>
      <c r="H439" s="276"/>
      <c r="I439"/>
      <c r="K439"/>
      <c r="L439"/>
      <c r="M439"/>
      <c r="N439"/>
      <c r="O439"/>
      <c r="P439"/>
      <c r="Q439"/>
      <c r="R439"/>
      <c r="S439"/>
    </row>
    <row r="440" spans="1:19" s="201" customFormat="1" ht="15.75" customHeight="1" x14ac:dyDescent="0.2">
      <c r="A440"/>
      <c r="B440"/>
      <c r="C440" s="249"/>
      <c r="D440"/>
      <c r="E440"/>
      <c r="H440" s="276"/>
      <c r="I440"/>
      <c r="K440"/>
      <c r="L440"/>
      <c r="M440"/>
      <c r="N440"/>
      <c r="O440"/>
      <c r="P440"/>
      <c r="Q440"/>
      <c r="R440"/>
      <c r="S440"/>
    </row>
    <row r="441" spans="1:19" s="201" customFormat="1" ht="15.75" customHeight="1" x14ac:dyDescent="0.2">
      <c r="A441"/>
      <c r="B441"/>
      <c r="C441" s="249"/>
      <c r="D441"/>
      <c r="E441"/>
      <c r="H441" s="276"/>
      <c r="I441"/>
      <c r="K441"/>
      <c r="L441"/>
      <c r="M441"/>
      <c r="N441"/>
      <c r="O441"/>
      <c r="P441"/>
      <c r="Q441"/>
      <c r="R441"/>
      <c r="S441"/>
    </row>
    <row r="442" spans="1:19" s="201" customFormat="1" ht="15.75" customHeight="1" x14ac:dyDescent="0.2">
      <c r="A442"/>
      <c r="B442"/>
      <c r="C442" s="249"/>
      <c r="D442"/>
      <c r="E442"/>
      <c r="H442" s="276"/>
      <c r="I442"/>
      <c r="K442"/>
      <c r="L442"/>
      <c r="M442"/>
      <c r="N442"/>
      <c r="O442"/>
      <c r="P442"/>
      <c r="Q442"/>
      <c r="R442"/>
      <c r="S442"/>
    </row>
    <row r="443" spans="1:19" s="201" customFormat="1" ht="15.75" customHeight="1" x14ac:dyDescent="0.2">
      <c r="A443"/>
      <c r="B443"/>
      <c r="C443" s="249"/>
      <c r="D443"/>
      <c r="E443"/>
      <c r="H443" s="276"/>
      <c r="I443"/>
      <c r="K443"/>
      <c r="L443"/>
      <c r="M443"/>
      <c r="N443"/>
      <c r="O443"/>
      <c r="P443"/>
      <c r="Q443"/>
      <c r="R443"/>
      <c r="S443"/>
    </row>
    <row r="444" spans="1:19" s="201" customFormat="1" ht="15.75" customHeight="1" x14ac:dyDescent="0.2">
      <c r="A444"/>
      <c r="B444"/>
      <c r="C444" s="249"/>
      <c r="D444"/>
      <c r="E444"/>
      <c r="H444" s="276"/>
      <c r="I444"/>
      <c r="K444"/>
      <c r="L444"/>
      <c r="M444"/>
      <c r="N444"/>
      <c r="O444"/>
      <c r="P444"/>
      <c r="Q444"/>
      <c r="R444"/>
      <c r="S444"/>
    </row>
    <row r="445" spans="1:19" s="201" customFormat="1" ht="15.75" customHeight="1" x14ac:dyDescent="0.2">
      <c r="A445"/>
      <c r="B445"/>
      <c r="C445" s="249"/>
      <c r="D445"/>
      <c r="E445"/>
      <c r="H445" s="276"/>
      <c r="I445"/>
      <c r="K445"/>
      <c r="L445"/>
      <c r="M445"/>
      <c r="N445"/>
      <c r="O445"/>
      <c r="P445"/>
      <c r="Q445"/>
      <c r="R445"/>
      <c r="S445"/>
    </row>
    <row r="446" spans="1:19" s="201" customFormat="1" ht="15.75" customHeight="1" x14ac:dyDescent="0.2">
      <c r="A446"/>
      <c r="B446"/>
      <c r="C446" s="249"/>
      <c r="D446"/>
      <c r="E446"/>
      <c r="H446" s="276"/>
      <c r="I446"/>
      <c r="K446"/>
      <c r="L446"/>
      <c r="M446"/>
      <c r="N446"/>
      <c r="O446"/>
      <c r="P446"/>
      <c r="Q446"/>
      <c r="R446"/>
      <c r="S446"/>
    </row>
    <row r="447" spans="1:19" s="201" customFormat="1" ht="15.75" customHeight="1" x14ac:dyDescent="0.2">
      <c r="A447"/>
      <c r="B447"/>
      <c r="C447" s="249"/>
      <c r="D447"/>
      <c r="E447"/>
      <c r="H447" s="276"/>
      <c r="I447"/>
      <c r="K447"/>
      <c r="L447"/>
      <c r="M447"/>
      <c r="N447"/>
      <c r="O447"/>
      <c r="P447"/>
      <c r="Q447"/>
      <c r="R447"/>
      <c r="S447"/>
    </row>
    <row r="448" spans="1:19" s="201" customFormat="1" ht="15.75" customHeight="1" x14ac:dyDescent="0.2">
      <c r="A448"/>
      <c r="B448"/>
      <c r="C448" s="249"/>
      <c r="D448"/>
      <c r="E448"/>
      <c r="H448" s="276"/>
      <c r="I448"/>
      <c r="K448"/>
      <c r="L448"/>
      <c r="M448"/>
      <c r="N448"/>
      <c r="O448"/>
      <c r="P448"/>
      <c r="Q448"/>
      <c r="R448"/>
      <c r="S448"/>
    </row>
    <row r="449" spans="1:19" s="201" customFormat="1" ht="15.75" customHeight="1" x14ac:dyDescent="0.2">
      <c r="A449"/>
      <c r="B449"/>
      <c r="C449" s="249"/>
      <c r="D449"/>
      <c r="E449"/>
      <c r="H449" s="276"/>
      <c r="I449"/>
      <c r="K449"/>
      <c r="L449"/>
      <c r="M449"/>
      <c r="N449"/>
      <c r="O449"/>
      <c r="P449"/>
      <c r="Q449"/>
      <c r="R449"/>
      <c r="S449"/>
    </row>
    <row r="450" spans="1:19" s="201" customFormat="1" ht="15.75" customHeight="1" x14ac:dyDescent="0.2">
      <c r="A450"/>
      <c r="B450"/>
      <c r="C450" s="249"/>
      <c r="D450"/>
      <c r="E450"/>
      <c r="H450" s="276"/>
      <c r="I450"/>
      <c r="K450"/>
      <c r="L450"/>
      <c r="M450"/>
      <c r="N450"/>
      <c r="O450"/>
      <c r="P450"/>
      <c r="Q450"/>
      <c r="R450"/>
      <c r="S450"/>
    </row>
    <row r="451" spans="1:19" s="201" customFormat="1" ht="15.75" customHeight="1" x14ac:dyDescent="0.2">
      <c r="A451"/>
      <c r="B451"/>
      <c r="C451" s="249"/>
      <c r="D451"/>
      <c r="E451"/>
      <c r="H451" s="276"/>
      <c r="I451"/>
      <c r="K451"/>
      <c r="L451"/>
      <c r="M451"/>
      <c r="N451"/>
      <c r="O451"/>
      <c r="P451"/>
      <c r="Q451"/>
      <c r="R451"/>
      <c r="S451"/>
    </row>
    <row r="452" spans="1:19" s="201" customFormat="1" ht="15.75" customHeight="1" x14ac:dyDescent="0.2">
      <c r="A452"/>
      <c r="B452"/>
      <c r="C452" s="249"/>
      <c r="D452"/>
      <c r="E452"/>
      <c r="H452" s="276"/>
      <c r="I452"/>
      <c r="K452"/>
      <c r="L452"/>
      <c r="M452"/>
      <c r="N452"/>
      <c r="O452"/>
      <c r="P452"/>
      <c r="Q452"/>
      <c r="R452"/>
      <c r="S452"/>
    </row>
    <row r="453" spans="1:19" s="201" customFormat="1" ht="15.75" customHeight="1" x14ac:dyDescent="0.2">
      <c r="A453"/>
      <c r="B453"/>
      <c r="C453" s="249"/>
      <c r="D453"/>
      <c r="E453"/>
      <c r="H453" s="276"/>
      <c r="I453"/>
      <c r="K453"/>
      <c r="L453"/>
      <c r="M453"/>
      <c r="N453"/>
      <c r="O453"/>
      <c r="P453"/>
      <c r="Q453"/>
      <c r="R453"/>
      <c r="S453"/>
    </row>
    <row r="454" spans="1:19" s="201" customFormat="1" ht="15.75" customHeight="1" x14ac:dyDescent="0.2">
      <c r="A454"/>
      <c r="B454"/>
      <c r="C454" s="249"/>
      <c r="D454"/>
      <c r="E454"/>
      <c r="H454" s="276"/>
      <c r="I454"/>
      <c r="K454"/>
      <c r="L454"/>
      <c r="M454"/>
      <c r="N454"/>
      <c r="O454"/>
      <c r="P454"/>
      <c r="Q454"/>
      <c r="R454"/>
      <c r="S454"/>
    </row>
    <row r="455" spans="1:19" s="201" customFormat="1" ht="15.75" customHeight="1" x14ac:dyDescent="0.2">
      <c r="A455"/>
      <c r="B455"/>
      <c r="C455" s="249"/>
      <c r="D455"/>
      <c r="E455"/>
      <c r="H455" s="276"/>
      <c r="I455"/>
      <c r="K455"/>
      <c r="L455"/>
      <c r="M455"/>
      <c r="N455"/>
      <c r="O455"/>
      <c r="P455"/>
      <c r="Q455"/>
      <c r="R455"/>
      <c r="S455"/>
    </row>
    <row r="456" spans="1:19" s="201" customFormat="1" ht="15.75" customHeight="1" x14ac:dyDescent="0.2">
      <c r="A456"/>
      <c r="B456"/>
      <c r="C456" s="249"/>
      <c r="D456"/>
      <c r="E456"/>
      <c r="H456" s="276"/>
      <c r="I456"/>
      <c r="K456"/>
      <c r="L456"/>
      <c r="M456"/>
      <c r="N456"/>
      <c r="O456"/>
      <c r="P456"/>
      <c r="Q456"/>
      <c r="R456"/>
      <c r="S456"/>
    </row>
    <row r="457" spans="1:19" s="201" customFormat="1" ht="15.75" customHeight="1" x14ac:dyDescent="0.2">
      <c r="A457"/>
      <c r="B457"/>
      <c r="C457" s="249"/>
      <c r="D457"/>
      <c r="E457"/>
      <c r="H457" s="276"/>
      <c r="I457"/>
      <c r="K457"/>
      <c r="L457"/>
      <c r="M457"/>
      <c r="N457"/>
      <c r="O457"/>
      <c r="P457"/>
      <c r="Q457"/>
      <c r="R457"/>
      <c r="S457"/>
    </row>
    <row r="458" spans="1:19" s="201" customFormat="1" ht="15.75" customHeight="1" x14ac:dyDescent="0.2">
      <c r="A458"/>
      <c r="B458"/>
      <c r="C458" s="249"/>
      <c r="D458"/>
      <c r="E458"/>
      <c r="H458" s="276"/>
      <c r="I458"/>
      <c r="K458"/>
      <c r="L458"/>
      <c r="M458"/>
      <c r="N458"/>
      <c r="O458"/>
      <c r="P458"/>
      <c r="Q458"/>
      <c r="R458"/>
      <c r="S458"/>
    </row>
    <row r="459" spans="1:19" s="201" customFormat="1" ht="15.75" customHeight="1" x14ac:dyDescent="0.2">
      <c r="A459"/>
      <c r="B459"/>
      <c r="C459" s="249"/>
      <c r="D459"/>
      <c r="E459"/>
      <c r="H459" s="276"/>
      <c r="I459"/>
      <c r="K459"/>
      <c r="L459"/>
      <c r="M459"/>
      <c r="N459"/>
      <c r="O459"/>
      <c r="P459"/>
      <c r="Q459"/>
      <c r="R459"/>
      <c r="S459"/>
    </row>
    <row r="460" spans="1:19" s="201" customFormat="1" ht="15.75" customHeight="1" x14ac:dyDescent="0.2">
      <c r="A460"/>
      <c r="B460"/>
      <c r="C460" s="249"/>
      <c r="D460"/>
      <c r="E460"/>
      <c r="H460" s="276"/>
      <c r="I460"/>
      <c r="K460"/>
      <c r="L460"/>
      <c r="M460"/>
      <c r="N460"/>
      <c r="O460"/>
      <c r="P460"/>
      <c r="Q460"/>
      <c r="R460"/>
      <c r="S460"/>
    </row>
    <row r="461" spans="1:19" s="201" customFormat="1" ht="15.75" customHeight="1" x14ac:dyDescent="0.2">
      <c r="A461"/>
      <c r="B461"/>
      <c r="C461" s="249"/>
      <c r="D461"/>
      <c r="E461"/>
      <c r="H461" s="276"/>
      <c r="I461"/>
      <c r="K461"/>
      <c r="L461"/>
      <c r="M461"/>
      <c r="N461"/>
      <c r="O461"/>
      <c r="P461"/>
      <c r="Q461"/>
      <c r="R461"/>
      <c r="S461"/>
    </row>
    <row r="462" spans="1:19" s="201" customFormat="1" ht="15.75" customHeight="1" x14ac:dyDescent="0.2">
      <c r="A462"/>
      <c r="B462"/>
      <c r="C462" s="249"/>
      <c r="D462"/>
      <c r="E462"/>
      <c r="H462" s="276"/>
      <c r="I462"/>
      <c r="K462"/>
      <c r="L462"/>
      <c r="M462"/>
      <c r="N462"/>
      <c r="O462"/>
      <c r="P462"/>
      <c r="Q462"/>
      <c r="R462"/>
      <c r="S462"/>
    </row>
    <row r="463" spans="1:19" s="201" customFormat="1" ht="15.75" customHeight="1" x14ac:dyDescent="0.2">
      <c r="A463"/>
      <c r="B463"/>
      <c r="C463" s="249"/>
      <c r="D463"/>
      <c r="E463"/>
      <c r="H463" s="276"/>
      <c r="I463"/>
      <c r="K463"/>
      <c r="L463"/>
      <c r="M463"/>
      <c r="N463"/>
      <c r="O463"/>
      <c r="P463"/>
      <c r="Q463"/>
      <c r="R463"/>
      <c r="S463"/>
    </row>
    <row r="464" spans="1:19" s="201" customFormat="1" ht="15.75" customHeight="1" x14ac:dyDescent="0.2">
      <c r="A464"/>
      <c r="B464"/>
      <c r="C464" s="249"/>
      <c r="D464"/>
      <c r="E464"/>
      <c r="H464" s="276"/>
      <c r="I464"/>
      <c r="K464"/>
      <c r="L464"/>
      <c r="M464"/>
      <c r="N464"/>
      <c r="O464"/>
      <c r="P464"/>
      <c r="Q464"/>
      <c r="R464"/>
      <c r="S464"/>
    </row>
    <row r="465" spans="1:19" s="201" customFormat="1" ht="15.75" customHeight="1" x14ac:dyDescent="0.2">
      <c r="A465"/>
      <c r="B465"/>
      <c r="C465" s="249"/>
      <c r="D465"/>
      <c r="E465"/>
      <c r="H465" s="276"/>
      <c r="I465"/>
      <c r="K465"/>
      <c r="L465"/>
      <c r="M465"/>
      <c r="N465"/>
      <c r="O465"/>
      <c r="P465"/>
      <c r="Q465"/>
      <c r="R465"/>
      <c r="S465"/>
    </row>
    <row r="466" spans="1:19" s="201" customFormat="1" ht="15.75" customHeight="1" x14ac:dyDescent="0.2">
      <c r="A466"/>
      <c r="B466"/>
      <c r="C466" s="249"/>
      <c r="D466"/>
      <c r="E466"/>
      <c r="H466" s="276"/>
      <c r="I466"/>
      <c r="K466"/>
      <c r="L466"/>
      <c r="M466"/>
      <c r="N466"/>
      <c r="O466"/>
      <c r="P466"/>
      <c r="Q466"/>
      <c r="R466"/>
      <c r="S466"/>
    </row>
    <row r="467" spans="1:19" s="201" customFormat="1" ht="15.75" customHeight="1" x14ac:dyDescent="0.2">
      <c r="A467"/>
      <c r="B467"/>
      <c r="C467" s="249"/>
      <c r="D467"/>
      <c r="E467"/>
      <c r="H467" s="276"/>
      <c r="I467"/>
      <c r="K467"/>
      <c r="L467"/>
      <c r="M467"/>
      <c r="N467"/>
      <c r="O467"/>
      <c r="P467"/>
      <c r="Q467"/>
      <c r="R467"/>
      <c r="S467"/>
    </row>
    <row r="468" spans="1:19" s="201" customFormat="1" ht="15.75" customHeight="1" x14ac:dyDescent="0.2">
      <c r="A468"/>
      <c r="B468"/>
      <c r="C468" s="249"/>
      <c r="D468"/>
      <c r="E468"/>
      <c r="H468" s="276"/>
      <c r="I468"/>
      <c r="K468"/>
      <c r="L468"/>
      <c r="M468"/>
      <c r="N468"/>
      <c r="O468"/>
      <c r="P468"/>
      <c r="Q468"/>
      <c r="R468"/>
      <c r="S468"/>
    </row>
    <row r="469" spans="1:19" s="201" customFormat="1" ht="15.75" customHeight="1" x14ac:dyDescent="0.2">
      <c r="A469"/>
      <c r="B469"/>
      <c r="C469" s="249"/>
      <c r="D469"/>
      <c r="E469"/>
      <c r="H469" s="276"/>
      <c r="I469"/>
      <c r="K469"/>
      <c r="L469"/>
      <c r="M469"/>
      <c r="N469"/>
      <c r="O469"/>
      <c r="P469"/>
      <c r="Q469"/>
      <c r="R469"/>
      <c r="S469"/>
    </row>
    <row r="470" spans="1:19" s="201" customFormat="1" ht="15.75" customHeight="1" x14ac:dyDescent="0.2">
      <c r="A470"/>
      <c r="B470"/>
      <c r="C470" s="249"/>
      <c r="D470"/>
      <c r="E470"/>
      <c r="H470" s="276"/>
      <c r="I470"/>
      <c r="K470"/>
      <c r="L470"/>
      <c r="M470"/>
      <c r="N470"/>
      <c r="O470"/>
      <c r="P470"/>
      <c r="Q470"/>
      <c r="R470"/>
      <c r="S470"/>
    </row>
    <row r="471" spans="1:19" s="201" customFormat="1" ht="15.75" customHeight="1" x14ac:dyDescent="0.2">
      <c r="A471"/>
      <c r="B471"/>
      <c r="C471" s="249"/>
      <c r="D471"/>
      <c r="E471"/>
      <c r="H471" s="276"/>
      <c r="I471"/>
      <c r="K471"/>
      <c r="L471"/>
      <c r="M471"/>
      <c r="N471"/>
      <c r="O471"/>
      <c r="P471"/>
      <c r="Q471"/>
      <c r="R471"/>
      <c r="S471"/>
    </row>
    <row r="472" spans="1:19" s="201" customFormat="1" ht="15.75" customHeight="1" x14ac:dyDescent="0.2">
      <c r="A472"/>
      <c r="B472"/>
      <c r="C472" s="249"/>
      <c r="D472"/>
      <c r="E472"/>
      <c r="H472" s="276"/>
      <c r="I472"/>
      <c r="K472"/>
      <c r="L472"/>
      <c r="M472"/>
      <c r="N472"/>
      <c r="O472"/>
      <c r="P472"/>
      <c r="Q472"/>
      <c r="R472"/>
      <c r="S472"/>
    </row>
    <row r="473" spans="1:19" s="201" customFormat="1" ht="15.75" customHeight="1" x14ac:dyDescent="0.2">
      <c r="A473"/>
      <c r="B473"/>
      <c r="C473" s="249"/>
      <c r="D473"/>
      <c r="E473"/>
      <c r="H473" s="276"/>
      <c r="I473"/>
      <c r="K473"/>
      <c r="L473"/>
      <c r="M473"/>
      <c r="N473"/>
      <c r="O473"/>
      <c r="P473"/>
      <c r="Q473"/>
      <c r="R473"/>
      <c r="S473"/>
    </row>
    <row r="474" spans="1:19" s="201" customFormat="1" ht="15.75" customHeight="1" x14ac:dyDescent="0.2">
      <c r="A474"/>
      <c r="B474"/>
      <c r="C474" s="249"/>
      <c r="D474"/>
      <c r="E474"/>
      <c r="H474" s="276"/>
      <c r="I474"/>
      <c r="K474"/>
      <c r="L474"/>
      <c r="M474"/>
      <c r="N474"/>
      <c r="O474"/>
      <c r="P474"/>
      <c r="Q474"/>
      <c r="R474"/>
      <c r="S474"/>
    </row>
    <row r="475" spans="1:19" s="201" customFormat="1" ht="15.75" customHeight="1" x14ac:dyDescent="0.2">
      <c r="A475"/>
      <c r="B475"/>
      <c r="C475" s="249"/>
      <c r="D475"/>
      <c r="E475"/>
      <c r="H475" s="276"/>
      <c r="I475"/>
      <c r="K475"/>
      <c r="L475"/>
      <c r="M475"/>
      <c r="N475"/>
      <c r="O475"/>
      <c r="P475"/>
      <c r="Q475"/>
      <c r="R475"/>
      <c r="S475"/>
    </row>
    <row r="476" spans="1:19" s="201" customFormat="1" ht="15.75" customHeight="1" x14ac:dyDescent="0.2">
      <c r="A476"/>
      <c r="B476"/>
      <c r="C476" s="249"/>
      <c r="D476"/>
      <c r="E476"/>
      <c r="H476" s="276"/>
      <c r="I476"/>
      <c r="K476"/>
      <c r="L476"/>
      <c r="M476"/>
      <c r="N476"/>
      <c r="O476"/>
      <c r="P476"/>
      <c r="Q476"/>
      <c r="R476"/>
      <c r="S476"/>
    </row>
    <row r="477" spans="1:19" s="201" customFormat="1" ht="15.75" customHeight="1" x14ac:dyDescent="0.2">
      <c r="A477"/>
      <c r="B477"/>
      <c r="C477" s="249"/>
      <c r="D477"/>
      <c r="E477"/>
      <c r="H477" s="276"/>
      <c r="I477"/>
      <c r="K477"/>
      <c r="L477"/>
      <c r="M477"/>
      <c r="N477"/>
      <c r="O477"/>
      <c r="P477"/>
      <c r="Q477"/>
      <c r="R477"/>
      <c r="S477"/>
    </row>
    <row r="478" spans="1:19" s="201" customFormat="1" ht="15.75" customHeight="1" x14ac:dyDescent="0.2">
      <c r="A478"/>
      <c r="B478"/>
      <c r="C478" s="249"/>
      <c r="D478"/>
      <c r="E478"/>
      <c r="H478" s="276"/>
      <c r="I478"/>
      <c r="K478"/>
      <c r="L478"/>
      <c r="M478"/>
      <c r="N478"/>
      <c r="O478"/>
      <c r="P478"/>
      <c r="Q478"/>
      <c r="R478"/>
      <c r="S478"/>
    </row>
    <row r="479" spans="1:19" s="201" customFormat="1" ht="15.75" customHeight="1" x14ac:dyDescent="0.2">
      <c r="A479"/>
      <c r="B479"/>
      <c r="C479" s="249"/>
      <c r="D479"/>
      <c r="E479"/>
      <c r="H479" s="276"/>
      <c r="I479"/>
      <c r="K479"/>
      <c r="L479"/>
      <c r="M479"/>
      <c r="N479"/>
      <c r="O479"/>
      <c r="P479"/>
      <c r="Q479"/>
      <c r="R479"/>
      <c r="S479"/>
    </row>
    <row r="480" spans="1:19" s="201" customFormat="1" ht="15.75" customHeight="1" x14ac:dyDescent="0.2">
      <c r="A480"/>
      <c r="B480"/>
      <c r="C480" s="249"/>
      <c r="D480"/>
      <c r="E480"/>
      <c r="H480" s="276"/>
      <c r="I480"/>
      <c r="K480"/>
      <c r="L480"/>
      <c r="M480"/>
      <c r="N480"/>
      <c r="O480"/>
      <c r="P480"/>
      <c r="Q480"/>
      <c r="R480"/>
      <c r="S480"/>
    </row>
    <row r="481" spans="1:19" s="201" customFormat="1" ht="15.75" customHeight="1" x14ac:dyDescent="0.2">
      <c r="A481"/>
      <c r="B481"/>
      <c r="C481" s="249"/>
      <c r="D481"/>
      <c r="E481"/>
      <c r="H481" s="276"/>
      <c r="I481"/>
      <c r="K481"/>
      <c r="L481"/>
      <c r="M481"/>
      <c r="N481"/>
      <c r="O481"/>
      <c r="P481"/>
      <c r="Q481"/>
      <c r="R481"/>
      <c r="S481"/>
    </row>
    <row r="482" spans="1:19" s="201" customFormat="1" ht="15.75" customHeight="1" x14ac:dyDescent="0.2">
      <c r="A482"/>
      <c r="B482"/>
      <c r="C482" s="249"/>
      <c r="D482"/>
      <c r="E482"/>
      <c r="H482" s="276"/>
      <c r="I482"/>
      <c r="K482"/>
      <c r="L482"/>
      <c r="M482"/>
      <c r="N482"/>
      <c r="O482"/>
      <c r="P482"/>
      <c r="Q482"/>
      <c r="R482"/>
      <c r="S482"/>
    </row>
    <row r="483" spans="1:19" s="201" customFormat="1" ht="15.75" customHeight="1" x14ac:dyDescent="0.2">
      <c r="A483"/>
      <c r="B483"/>
      <c r="C483" s="249"/>
      <c r="D483"/>
      <c r="E483"/>
      <c r="H483" s="276"/>
      <c r="I483"/>
      <c r="K483"/>
      <c r="L483"/>
      <c r="M483"/>
      <c r="N483"/>
      <c r="O483"/>
      <c r="P483"/>
      <c r="Q483"/>
      <c r="R483"/>
      <c r="S483"/>
    </row>
    <row r="484" spans="1:19" s="201" customFormat="1" ht="15.75" customHeight="1" x14ac:dyDescent="0.2">
      <c r="A484"/>
      <c r="B484"/>
      <c r="C484" s="249"/>
      <c r="D484"/>
      <c r="E484"/>
      <c r="H484" s="276"/>
      <c r="I484"/>
      <c r="K484"/>
      <c r="L484"/>
      <c r="M484"/>
      <c r="N484"/>
      <c r="O484"/>
      <c r="P484"/>
      <c r="Q484"/>
      <c r="R484"/>
      <c r="S484"/>
    </row>
    <row r="485" spans="1:19" s="201" customFormat="1" ht="15.75" customHeight="1" x14ac:dyDescent="0.2">
      <c r="A485"/>
      <c r="B485"/>
      <c r="C485" s="249"/>
      <c r="D485"/>
      <c r="E485"/>
      <c r="H485" s="276"/>
      <c r="I485"/>
      <c r="K485"/>
      <c r="L485"/>
      <c r="M485"/>
      <c r="N485"/>
      <c r="O485"/>
      <c r="P485"/>
      <c r="Q485"/>
      <c r="R485"/>
      <c r="S485"/>
    </row>
    <row r="486" spans="1:19" s="201" customFormat="1" ht="15.75" customHeight="1" x14ac:dyDescent="0.2">
      <c r="A486"/>
      <c r="B486"/>
      <c r="C486" s="249"/>
      <c r="D486"/>
      <c r="E486"/>
      <c r="H486" s="276"/>
      <c r="I486"/>
      <c r="K486"/>
      <c r="L486"/>
      <c r="M486"/>
      <c r="N486"/>
      <c r="O486"/>
      <c r="P486"/>
      <c r="Q486"/>
      <c r="R486"/>
      <c r="S486"/>
    </row>
    <row r="487" spans="1:19" s="201" customFormat="1" ht="15.75" customHeight="1" x14ac:dyDescent="0.2">
      <c r="A487"/>
      <c r="B487"/>
      <c r="C487" s="249"/>
      <c r="D487"/>
      <c r="E487"/>
      <c r="H487" s="276"/>
      <c r="I487"/>
      <c r="K487"/>
      <c r="L487"/>
      <c r="M487"/>
      <c r="N487"/>
      <c r="O487"/>
      <c r="P487"/>
      <c r="Q487"/>
      <c r="R487"/>
      <c r="S487"/>
    </row>
    <row r="488" spans="1:19" s="201" customFormat="1" ht="15.75" customHeight="1" x14ac:dyDescent="0.2">
      <c r="A488"/>
      <c r="B488"/>
      <c r="C488" s="249"/>
      <c r="D488"/>
      <c r="E488"/>
      <c r="H488" s="276"/>
      <c r="I488"/>
      <c r="K488"/>
      <c r="L488"/>
      <c r="M488"/>
      <c r="N488"/>
      <c r="O488"/>
      <c r="P488"/>
      <c r="Q488"/>
      <c r="R488"/>
      <c r="S488"/>
    </row>
    <row r="489" spans="1:19" s="201" customFormat="1" ht="15.75" customHeight="1" x14ac:dyDescent="0.2">
      <c r="A489"/>
      <c r="B489"/>
      <c r="C489" s="249"/>
      <c r="D489"/>
      <c r="E489"/>
      <c r="H489" s="276"/>
      <c r="I489"/>
      <c r="K489"/>
      <c r="L489"/>
      <c r="M489"/>
      <c r="N489"/>
      <c r="O489"/>
      <c r="P489"/>
      <c r="Q489"/>
      <c r="R489"/>
      <c r="S489"/>
    </row>
    <row r="490" spans="1:19" s="201" customFormat="1" ht="15.75" customHeight="1" x14ac:dyDescent="0.2">
      <c r="A490"/>
      <c r="B490"/>
      <c r="C490" s="249"/>
      <c r="D490"/>
      <c r="E490"/>
      <c r="H490" s="276"/>
      <c r="I490"/>
      <c r="K490"/>
      <c r="L490"/>
      <c r="M490"/>
      <c r="N490"/>
      <c r="O490"/>
      <c r="P490"/>
      <c r="Q490"/>
      <c r="R490"/>
      <c r="S490"/>
    </row>
    <row r="491" spans="1:19" s="201" customFormat="1" ht="15.75" customHeight="1" x14ac:dyDescent="0.2">
      <c r="A491"/>
      <c r="B491"/>
      <c r="C491" s="249"/>
      <c r="D491"/>
      <c r="E491"/>
      <c r="H491" s="276"/>
      <c r="I491"/>
      <c r="K491"/>
      <c r="L491"/>
      <c r="M491"/>
      <c r="N491"/>
      <c r="O491"/>
      <c r="P491"/>
      <c r="Q491"/>
      <c r="R491"/>
      <c r="S491"/>
    </row>
    <row r="492" spans="1:19" s="201" customFormat="1" ht="15.75" customHeight="1" x14ac:dyDescent="0.2">
      <c r="A492"/>
      <c r="B492"/>
      <c r="C492" s="249"/>
      <c r="D492"/>
      <c r="E492"/>
      <c r="H492" s="276"/>
      <c r="I492"/>
      <c r="K492"/>
      <c r="L492"/>
      <c r="M492"/>
      <c r="N492"/>
      <c r="O492"/>
      <c r="P492"/>
      <c r="Q492"/>
      <c r="R492"/>
      <c r="S492"/>
    </row>
    <row r="493" spans="1:19" s="201" customFormat="1" ht="15.75" customHeight="1" x14ac:dyDescent="0.2">
      <c r="A493"/>
      <c r="B493"/>
      <c r="C493" s="249"/>
      <c r="D493"/>
      <c r="E493"/>
      <c r="H493" s="276"/>
      <c r="I493"/>
      <c r="K493"/>
      <c r="L493"/>
      <c r="M493"/>
      <c r="N493"/>
      <c r="O493"/>
      <c r="P493"/>
      <c r="Q493"/>
      <c r="R493"/>
      <c r="S493"/>
    </row>
    <row r="494" spans="1:19" s="201" customFormat="1" ht="15.75" customHeight="1" x14ac:dyDescent="0.2">
      <c r="A494"/>
      <c r="B494"/>
      <c r="C494" s="249"/>
      <c r="D494"/>
      <c r="E494"/>
      <c r="H494" s="276"/>
      <c r="I494"/>
      <c r="K494"/>
      <c r="L494"/>
      <c r="M494"/>
      <c r="N494"/>
      <c r="O494"/>
      <c r="P494"/>
      <c r="Q494"/>
      <c r="R494"/>
      <c r="S494"/>
    </row>
    <row r="495" spans="1:19" s="201" customFormat="1" ht="15.75" customHeight="1" x14ac:dyDescent="0.2">
      <c r="A495"/>
      <c r="B495"/>
      <c r="C495" s="249"/>
      <c r="D495"/>
      <c r="E495"/>
      <c r="H495" s="276"/>
      <c r="I495"/>
      <c r="K495"/>
      <c r="L495"/>
      <c r="M495"/>
      <c r="N495"/>
      <c r="O495"/>
      <c r="P495"/>
      <c r="Q495"/>
      <c r="R495"/>
      <c r="S495"/>
    </row>
    <row r="496" spans="1:19" s="201" customFormat="1" ht="15.75" customHeight="1" x14ac:dyDescent="0.2">
      <c r="A496"/>
      <c r="B496"/>
      <c r="C496" s="249"/>
      <c r="D496"/>
      <c r="E496"/>
      <c r="H496" s="276"/>
      <c r="I496"/>
      <c r="K496"/>
      <c r="L496"/>
      <c r="M496"/>
      <c r="N496"/>
      <c r="O496"/>
      <c r="P496"/>
      <c r="Q496"/>
      <c r="R496"/>
      <c r="S496"/>
    </row>
    <row r="497" spans="1:19" s="201" customFormat="1" ht="15.75" customHeight="1" x14ac:dyDescent="0.2">
      <c r="A497"/>
      <c r="B497"/>
      <c r="C497" s="249"/>
      <c r="D497"/>
      <c r="E497"/>
      <c r="H497" s="276"/>
      <c r="I497"/>
      <c r="K497"/>
      <c r="L497"/>
      <c r="M497"/>
      <c r="N497"/>
      <c r="O497"/>
      <c r="P497"/>
      <c r="Q497"/>
      <c r="R497"/>
      <c r="S497"/>
    </row>
    <row r="498" spans="1:19" s="201" customFormat="1" ht="15.75" customHeight="1" x14ac:dyDescent="0.2">
      <c r="A498"/>
      <c r="B498"/>
      <c r="C498" s="249"/>
      <c r="D498"/>
      <c r="E498"/>
      <c r="H498" s="276"/>
      <c r="I498"/>
      <c r="K498"/>
      <c r="L498"/>
      <c r="M498"/>
      <c r="N498"/>
      <c r="O498"/>
      <c r="P498"/>
      <c r="Q498"/>
      <c r="R498"/>
      <c r="S498"/>
    </row>
    <row r="499" spans="1:19" s="201" customFormat="1" ht="15.75" customHeight="1" x14ac:dyDescent="0.2">
      <c r="A499"/>
      <c r="B499"/>
      <c r="C499" s="249"/>
      <c r="D499"/>
      <c r="E499"/>
      <c r="H499" s="276"/>
      <c r="I499"/>
      <c r="K499"/>
      <c r="L499"/>
      <c r="M499"/>
      <c r="N499"/>
      <c r="O499"/>
      <c r="P499"/>
      <c r="Q499"/>
      <c r="R499"/>
      <c r="S499"/>
    </row>
    <row r="500" spans="1:19" s="201" customFormat="1" ht="15.75" customHeight="1" x14ac:dyDescent="0.2">
      <c r="A500"/>
      <c r="B500"/>
      <c r="C500" s="249"/>
      <c r="D500"/>
      <c r="E500"/>
      <c r="H500" s="276"/>
      <c r="I500"/>
      <c r="K500"/>
      <c r="L500"/>
      <c r="M500"/>
      <c r="N500"/>
      <c r="O500"/>
      <c r="P500"/>
      <c r="Q500"/>
      <c r="R500"/>
      <c r="S500"/>
    </row>
    <row r="501" spans="1:19" s="201" customFormat="1" ht="15.75" customHeight="1" x14ac:dyDescent="0.2">
      <c r="A501"/>
      <c r="B501"/>
      <c r="C501" s="249"/>
      <c r="D501"/>
      <c r="E501"/>
      <c r="H501" s="276"/>
      <c r="I501"/>
      <c r="K501"/>
      <c r="L501"/>
      <c r="M501"/>
      <c r="N501"/>
      <c r="O501"/>
      <c r="P501"/>
      <c r="Q501"/>
      <c r="R501"/>
      <c r="S501"/>
    </row>
    <row r="502" spans="1:19" s="201" customFormat="1" ht="15.75" customHeight="1" x14ac:dyDescent="0.2">
      <c r="A502"/>
      <c r="B502"/>
      <c r="C502" s="249"/>
      <c r="D502"/>
      <c r="E502"/>
      <c r="H502" s="276"/>
      <c r="I502"/>
      <c r="K502"/>
      <c r="L502"/>
      <c r="M502"/>
      <c r="N502"/>
      <c r="O502"/>
      <c r="P502"/>
      <c r="Q502"/>
      <c r="R502"/>
      <c r="S502"/>
    </row>
    <row r="503" spans="1:19" s="201" customFormat="1" ht="15.75" customHeight="1" x14ac:dyDescent="0.2">
      <c r="A503"/>
      <c r="B503"/>
      <c r="C503" s="249"/>
      <c r="D503"/>
      <c r="E503"/>
      <c r="H503" s="276"/>
      <c r="I503"/>
      <c r="K503"/>
      <c r="L503"/>
      <c r="M503"/>
      <c r="N503"/>
      <c r="O503"/>
      <c r="P503"/>
      <c r="Q503"/>
      <c r="R503"/>
      <c r="S503"/>
    </row>
    <row r="504" spans="1:19" s="201" customFormat="1" ht="15.75" customHeight="1" x14ac:dyDescent="0.2">
      <c r="A504"/>
      <c r="B504"/>
      <c r="C504" s="249"/>
      <c r="D504"/>
      <c r="E504"/>
      <c r="H504" s="276"/>
      <c r="I504"/>
      <c r="K504"/>
      <c r="L504"/>
      <c r="M504"/>
      <c r="N504"/>
      <c r="O504"/>
      <c r="P504"/>
      <c r="Q504"/>
      <c r="R504"/>
      <c r="S504"/>
    </row>
    <row r="505" spans="1:19" s="201" customFormat="1" ht="15.75" customHeight="1" x14ac:dyDescent="0.2">
      <c r="A505"/>
      <c r="B505"/>
      <c r="C505" s="249"/>
      <c r="D505"/>
      <c r="E505"/>
      <c r="H505" s="276"/>
      <c r="I505"/>
      <c r="K505"/>
      <c r="L505"/>
      <c r="M505"/>
      <c r="N505"/>
      <c r="O505"/>
      <c r="P505"/>
      <c r="Q505"/>
      <c r="R505"/>
      <c r="S505"/>
    </row>
    <row r="506" spans="1:19" s="201" customFormat="1" ht="15.75" customHeight="1" x14ac:dyDescent="0.2">
      <c r="A506"/>
      <c r="B506"/>
      <c r="C506" s="249"/>
      <c r="D506"/>
      <c r="E506"/>
      <c r="H506" s="276"/>
      <c r="I506"/>
      <c r="K506"/>
      <c r="L506"/>
      <c r="M506"/>
      <c r="N506"/>
      <c r="O506"/>
      <c r="P506"/>
      <c r="Q506"/>
      <c r="R506"/>
      <c r="S506"/>
    </row>
    <row r="507" spans="1:19" s="201" customFormat="1" ht="15.75" customHeight="1" x14ac:dyDescent="0.2">
      <c r="A507"/>
      <c r="B507"/>
      <c r="C507" s="249"/>
      <c r="D507"/>
      <c r="E507"/>
      <c r="H507" s="276"/>
      <c r="I507"/>
      <c r="K507"/>
      <c r="L507"/>
      <c r="M507"/>
      <c r="N507"/>
      <c r="O507"/>
      <c r="P507"/>
      <c r="Q507"/>
      <c r="R507"/>
      <c r="S507"/>
    </row>
    <row r="508" spans="1:19" s="201" customFormat="1" ht="15.75" customHeight="1" x14ac:dyDescent="0.2">
      <c r="A508"/>
      <c r="B508"/>
      <c r="C508" s="249"/>
      <c r="D508"/>
      <c r="E508"/>
      <c r="H508" s="276"/>
      <c r="I508"/>
      <c r="K508"/>
      <c r="L508"/>
      <c r="M508"/>
      <c r="N508"/>
      <c r="O508"/>
      <c r="P508"/>
      <c r="Q508"/>
      <c r="R508"/>
      <c r="S508"/>
    </row>
    <row r="509" spans="1:19" s="201" customFormat="1" ht="15.75" customHeight="1" x14ac:dyDescent="0.2">
      <c r="A509"/>
      <c r="B509"/>
      <c r="C509" s="249"/>
      <c r="D509"/>
      <c r="E509"/>
      <c r="H509" s="276"/>
      <c r="I509"/>
      <c r="K509"/>
      <c r="L509"/>
      <c r="M509"/>
      <c r="N509"/>
      <c r="O509"/>
      <c r="P509"/>
      <c r="Q509"/>
      <c r="R509"/>
      <c r="S509"/>
    </row>
    <row r="510" spans="1:19" s="201" customFormat="1" ht="15.75" customHeight="1" x14ac:dyDescent="0.2">
      <c r="A510"/>
      <c r="B510"/>
      <c r="C510" s="249"/>
      <c r="D510"/>
      <c r="E510"/>
      <c r="H510" s="276"/>
      <c r="I510"/>
      <c r="K510"/>
      <c r="L510"/>
      <c r="M510"/>
      <c r="N510"/>
      <c r="O510"/>
      <c r="P510"/>
      <c r="Q510"/>
      <c r="R510"/>
      <c r="S510"/>
    </row>
    <row r="511" spans="1:19" s="201" customFormat="1" ht="15.75" customHeight="1" x14ac:dyDescent="0.2">
      <c r="A511"/>
      <c r="B511"/>
      <c r="C511" s="249"/>
      <c r="D511"/>
      <c r="E511"/>
      <c r="H511" s="276"/>
      <c r="I511"/>
      <c r="K511"/>
      <c r="L511"/>
      <c r="M511"/>
      <c r="N511"/>
      <c r="O511"/>
      <c r="P511"/>
      <c r="Q511"/>
      <c r="R511"/>
      <c r="S511"/>
    </row>
    <row r="512" spans="1:19" s="201" customFormat="1" ht="15.75" customHeight="1" x14ac:dyDescent="0.2">
      <c r="A512"/>
      <c r="B512"/>
      <c r="C512" s="249"/>
      <c r="D512"/>
      <c r="E512"/>
      <c r="H512" s="276"/>
      <c r="I512"/>
      <c r="K512"/>
      <c r="L512"/>
      <c r="M512"/>
      <c r="N512"/>
      <c r="O512"/>
      <c r="P512"/>
      <c r="Q512"/>
      <c r="R512"/>
      <c r="S512"/>
    </row>
    <row r="513" spans="1:19" s="201" customFormat="1" ht="15.75" customHeight="1" x14ac:dyDescent="0.2">
      <c r="A513"/>
      <c r="B513"/>
      <c r="C513" s="249"/>
      <c r="D513"/>
      <c r="E513"/>
      <c r="H513" s="276"/>
      <c r="I513"/>
      <c r="K513"/>
      <c r="L513"/>
      <c r="M513"/>
      <c r="N513"/>
      <c r="O513"/>
      <c r="P513"/>
      <c r="Q513"/>
      <c r="R513"/>
      <c r="S513"/>
    </row>
    <row r="514" spans="1:19" s="201" customFormat="1" ht="15.75" customHeight="1" x14ac:dyDescent="0.2">
      <c r="A514"/>
      <c r="B514"/>
      <c r="C514" s="249"/>
      <c r="D514"/>
      <c r="E514"/>
      <c r="H514" s="276"/>
      <c r="I514"/>
      <c r="K514"/>
      <c r="L514"/>
      <c r="M514"/>
      <c r="N514"/>
      <c r="O514"/>
      <c r="P514"/>
      <c r="Q514"/>
      <c r="R514"/>
      <c r="S514"/>
    </row>
    <row r="515" spans="1:19" s="201" customFormat="1" ht="15.75" customHeight="1" x14ac:dyDescent="0.2">
      <c r="A515"/>
      <c r="B515"/>
      <c r="C515" s="249"/>
      <c r="D515"/>
      <c r="E515"/>
      <c r="H515" s="276"/>
      <c r="I515"/>
      <c r="K515"/>
      <c r="L515"/>
      <c r="M515"/>
      <c r="N515"/>
      <c r="O515"/>
      <c r="P515"/>
      <c r="Q515"/>
      <c r="R515"/>
      <c r="S515"/>
    </row>
    <row r="516" spans="1:19" s="201" customFormat="1" ht="15.75" customHeight="1" x14ac:dyDescent="0.2">
      <c r="A516"/>
      <c r="B516"/>
      <c r="C516" s="249"/>
      <c r="D516"/>
      <c r="E516"/>
      <c r="H516" s="276"/>
      <c r="I516"/>
      <c r="K516"/>
      <c r="L516"/>
      <c r="M516"/>
      <c r="N516"/>
      <c r="O516"/>
      <c r="P516"/>
      <c r="Q516"/>
      <c r="R516"/>
      <c r="S516"/>
    </row>
    <row r="517" spans="1:19" s="201" customFormat="1" ht="15.75" customHeight="1" x14ac:dyDescent="0.2">
      <c r="A517"/>
      <c r="B517"/>
      <c r="C517" s="249"/>
      <c r="D517"/>
      <c r="E517"/>
      <c r="H517" s="276"/>
      <c r="I517"/>
      <c r="K517"/>
      <c r="L517"/>
      <c r="M517"/>
      <c r="N517"/>
      <c r="O517"/>
      <c r="P517"/>
      <c r="Q517"/>
      <c r="R517"/>
      <c r="S517"/>
    </row>
    <row r="518" spans="1:19" s="201" customFormat="1" ht="15.75" customHeight="1" x14ac:dyDescent="0.2">
      <c r="A518"/>
      <c r="B518"/>
      <c r="C518" s="249"/>
      <c r="D518"/>
      <c r="E518"/>
      <c r="H518" s="276"/>
      <c r="I518"/>
      <c r="K518"/>
      <c r="L518"/>
      <c r="M518"/>
      <c r="N518"/>
      <c r="O518"/>
      <c r="P518"/>
      <c r="Q518"/>
      <c r="R518"/>
      <c r="S518"/>
    </row>
    <row r="519" spans="1:19" s="201" customFormat="1" ht="15.75" customHeight="1" x14ac:dyDescent="0.2">
      <c r="A519"/>
      <c r="B519"/>
      <c r="C519" s="249"/>
      <c r="D519"/>
      <c r="E519"/>
      <c r="H519" s="276"/>
      <c r="I519"/>
      <c r="K519"/>
      <c r="L519"/>
      <c r="M519"/>
      <c r="N519"/>
      <c r="O519"/>
      <c r="P519"/>
      <c r="Q519"/>
      <c r="R519"/>
      <c r="S519"/>
    </row>
    <row r="520" spans="1:19" s="201" customFormat="1" ht="15.75" customHeight="1" x14ac:dyDescent="0.2">
      <c r="A520"/>
      <c r="B520"/>
      <c r="C520" s="249"/>
      <c r="D520"/>
      <c r="E520"/>
      <c r="H520" s="276"/>
      <c r="I520"/>
      <c r="K520"/>
      <c r="L520"/>
      <c r="M520"/>
      <c r="N520"/>
      <c r="O520"/>
      <c r="P520"/>
      <c r="Q520"/>
      <c r="R520"/>
      <c r="S520"/>
    </row>
    <row r="521" spans="1:19" s="201" customFormat="1" ht="15.75" customHeight="1" x14ac:dyDescent="0.2">
      <c r="A521"/>
      <c r="B521"/>
      <c r="C521" s="249"/>
      <c r="D521"/>
      <c r="E521"/>
      <c r="H521" s="276"/>
      <c r="I521"/>
      <c r="K521"/>
      <c r="L521"/>
      <c r="M521"/>
      <c r="N521"/>
      <c r="O521"/>
      <c r="P521"/>
      <c r="Q521"/>
      <c r="R521"/>
      <c r="S521"/>
    </row>
    <row r="522" spans="1:19" s="201" customFormat="1" ht="15.75" customHeight="1" x14ac:dyDescent="0.2">
      <c r="A522"/>
      <c r="B522"/>
      <c r="C522" s="249"/>
      <c r="D522"/>
      <c r="E522"/>
      <c r="H522" s="276"/>
      <c r="I522"/>
      <c r="K522"/>
      <c r="L522"/>
      <c r="M522"/>
      <c r="N522"/>
      <c r="O522"/>
      <c r="P522"/>
      <c r="Q522"/>
      <c r="R522"/>
      <c r="S522"/>
    </row>
    <row r="523" spans="1:19" s="201" customFormat="1" ht="15.75" customHeight="1" x14ac:dyDescent="0.2">
      <c r="A523"/>
      <c r="B523"/>
      <c r="C523" s="249"/>
      <c r="D523"/>
      <c r="E523"/>
      <c r="H523" s="276"/>
      <c r="I523"/>
      <c r="K523"/>
      <c r="L523"/>
      <c r="M523"/>
      <c r="N523"/>
      <c r="O523"/>
      <c r="P523"/>
      <c r="Q523"/>
      <c r="R523"/>
      <c r="S523"/>
    </row>
    <row r="524" spans="1:19" s="201" customFormat="1" ht="15.75" customHeight="1" x14ac:dyDescent="0.2">
      <c r="A524"/>
      <c r="B524"/>
      <c r="C524" s="249"/>
      <c r="D524"/>
      <c r="E524"/>
      <c r="H524" s="276"/>
      <c r="I524"/>
      <c r="K524"/>
      <c r="L524"/>
      <c r="M524"/>
      <c r="N524"/>
      <c r="O524"/>
      <c r="P524"/>
      <c r="Q524"/>
      <c r="R524"/>
      <c r="S524"/>
    </row>
    <row r="525" spans="1:19" s="201" customFormat="1" ht="15.75" customHeight="1" x14ac:dyDescent="0.2">
      <c r="A525"/>
      <c r="B525"/>
      <c r="C525" s="249"/>
      <c r="D525"/>
      <c r="E525"/>
      <c r="H525" s="276"/>
      <c r="I525"/>
      <c r="K525"/>
      <c r="L525"/>
      <c r="M525"/>
      <c r="N525"/>
      <c r="O525"/>
      <c r="P525"/>
      <c r="Q525"/>
      <c r="R525"/>
      <c r="S525"/>
    </row>
    <row r="526" spans="1:19" s="201" customFormat="1" ht="15.75" customHeight="1" x14ac:dyDescent="0.2">
      <c r="A526"/>
      <c r="B526"/>
      <c r="C526" s="249"/>
      <c r="D526"/>
      <c r="E526"/>
      <c r="H526" s="276"/>
      <c r="I526"/>
      <c r="K526"/>
      <c r="L526"/>
      <c r="M526"/>
      <c r="N526"/>
      <c r="O526"/>
      <c r="P526"/>
      <c r="Q526"/>
      <c r="R526"/>
      <c r="S526"/>
    </row>
    <row r="527" spans="1:19" s="201" customFormat="1" ht="15.75" customHeight="1" x14ac:dyDescent="0.2">
      <c r="A527"/>
      <c r="B527"/>
      <c r="C527" s="249"/>
      <c r="D527"/>
      <c r="E527"/>
      <c r="H527" s="276"/>
      <c r="I527"/>
      <c r="K527"/>
      <c r="L527"/>
      <c r="M527"/>
      <c r="N527"/>
      <c r="O527"/>
      <c r="P527"/>
      <c r="Q527"/>
      <c r="R527"/>
      <c r="S527"/>
    </row>
    <row r="528" spans="1:19" s="201" customFormat="1" ht="15.75" customHeight="1" x14ac:dyDescent="0.2">
      <c r="A528"/>
      <c r="B528"/>
      <c r="C528" s="249"/>
      <c r="D528"/>
      <c r="E528"/>
      <c r="H528" s="276"/>
      <c r="I528"/>
      <c r="K528"/>
      <c r="L528"/>
      <c r="M528"/>
      <c r="N528"/>
      <c r="O528"/>
      <c r="P528"/>
      <c r="Q528"/>
      <c r="R528"/>
      <c r="S528"/>
    </row>
    <row r="529" spans="1:19" s="201" customFormat="1" ht="15.75" customHeight="1" x14ac:dyDescent="0.2">
      <c r="A529"/>
      <c r="B529"/>
      <c r="C529" s="249"/>
      <c r="D529"/>
      <c r="E529"/>
      <c r="H529" s="276"/>
      <c r="I529"/>
      <c r="K529"/>
      <c r="L529"/>
      <c r="M529"/>
      <c r="N529"/>
      <c r="O529"/>
      <c r="P529"/>
      <c r="Q529"/>
      <c r="R529"/>
      <c r="S529"/>
    </row>
    <row r="530" spans="1:19" s="201" customFormat="1" ht="15.75" customHeight="1" x14ac:dyDescent="0.2">
      <c r="A530"/>
      <c r="B530"/>
      <c r="C530" s="249"/>
      <c r="D530"/>
      <c r="E530"/>
      <c r="H530" s="276"/>
      <c r="I530"/>
      <c r="K530"/>
      <c r="L530"/>
      <c r="M530"/>
      <c r="N530"/>
      <c r="O530"/>
      <c r="P530"/>
      <c r="Q530"/>
      <c r="R530"/>
      <c r="S530"/>
    </row>
    <row r="531" spans="1:19" s="201" customFormat="1" ht="15.75" customHeight="1" x14ac:dyDescent="0.2">
      <c r="A531"/>
      <c r="B531"/>
      <c r="C531" s="249"/>
      <c r="D531"/>
      <c r="E531"/>
      <c r="H531" s="276"/>
      <c r="I531"/>
      <c r="K531"/>
      <c r="L531"/>
      <c r="M531"/>
      <c r="N531"/>
      <c r="O531"/>
      <c r="P531"/>
      <c r="Q531"/>
      <c r="R531"/>
      <c r="S531"/>
    </row>
    <row r="532" spans="1:19" s="201" customFormat="1" ht="15.75" customHeight="1" x14ac:dyDescent="0.2">
      <c r="A532"/>
      <c r="B532"/>
      <c r="C532" s="249"/>
      <c r="D532"/>
      <c r="E532"/>
      <c r="H532" s="276"/>
      <c r="I532"/>
      <c r="K532"/>
      <c r="L532"/>
      <c r="M532"/>
      <c r="N532"/>
      <c r="O532"/>
      <c r="P532"/>
      <c r="Q532"/>
      <c r="R532"/>
      <c r="S532"/>
    </row>
    <row r="533" spans="1:19" s="201" customFormat="1" ht="15.75" customHeight="1" x14ac:dyDescent="0.2">
      <c r="A533"/>
      <c r="B533"/>
      <c r="C533" s="249"/>
      <c r="D533"/>
      <c r="E533"/>
      <c r="H533" s="276"/>
      <c r="I533"/>
      <c r="K533"/>
      <c r="L533"/>
      <c r="M533"/>
      <c r="N533"/>
      <c r="O533"/>
      <c r="P533"/>
      <c r="Q533"/>
      <c r="R533"/>
      <c r="S533"/>
    </row>
    <row r="534" spans="1:19" s="201" customFormat="1" ht="15.75" customHeight="1" x14ac:dyDescent="0.2">
      <c r="A534"/>
      <c r="B534"/>
      <c r="C534" s="249"/>
      <c r="D534"/>
      <c r="E534"/>
      <c r="H534" s="276"/>
      <c r="I534"/>
      <c r="K534"/>
      <c r="L534"/>
      <c r="M534"/>
      <c r="N534"/>
      <c r="O534"/>
      <c r="P534"/>
      <c r="Q534"/>
      <c r="R534"/>
      <c r="S534"/>
    </row>
    <row r="535" spans="1:19" s="201" customFormat="1" ht="15.75" customHeight="1" x14ac:dyDescent="0.2">
      <c r="A535"/>
      <c r="B535"/>
      <c r="C535" s="249"/>
      <c r="D535"/>
      <c r="E535"/>
      <c r="H535" s="276"/>
      <c r="I535"/>
      <c r="K535"/>
      <c r="L535"/>
      <c r="M535"/>
      <c r="N535"/>
      <c r="O535"/>
      <c r="P535"/>
      <c r="Q535"/>
      <c r="R535"/>
      <c r="S535"/>
    </row>
    <row r="536" spans="1:19" s="201" customFormat="1" ht="15.75" customHeight="1" x14ac:dyDescent="0.2">
      <c r="A536"/>
      <c r="B536"/>
      <c r="C536" s="249"/>
      <c r="D536"/>
      <c r="E536"/>
      <c r="H536" s="276"/>
      <c r="I536"/>
      <c r="K536"/>
      <c r="L536"/>
      <c r="M536"/>
      <c r="N536"/>
      <c r="O536"/>
      <c r="P536"/>
      <c r="Q536"/>
      <c r="R536"/>
      <c r="S536"/>
    </row>
    <row r="537" spans="1:19" s="201" customFormat="1" ht="15.75" customHeight="1" x14ac:dyDescent="0.2">
      <c r="A537"/>
      <c r="B537"/>
      <c r="C537" s="249"/>
      <c r="D537"/>
      <c r="E537"/>
      <c r="H537" s="276"/>
      <c r="I537"/>
      <c r="K537"/>
      <c r="L537"/>
      <c r="M537"/>
      <c r="N537"/>
      <c r="O537"/>
      <c r="P537"/>
      <c r="Q537"/>
      <c r="R537"/>
      <c r="S537"/>
    </row>
    <row r="538" spans="1:19" s="201" customFormat="1" ht="15.75" customHeight="1" x14ac:dyDescent="0.2">
      <c r="A538"/>
      <c r="B538"/>
      <c r="C538" s="249"/>
      <c r="D538"/>
      <c r="E538"/>
      <c r="H538" s="276"/>
      <c r="I538"/>
      <c r="K538"/>
      <c r="L538"/>
      <c r="M538"/>
      <c r="N538"/>
      <c r="O538"/>
      <c r="P538"/>
      <c r="Q538"/>
      <c r="R538"/>
      <c r="S538"/>
    </row>
    <row r="539" spans="1:19" s="201" customFormat="1" ht="15.75" customHeight="1" x14ac:dyDescent="0.2">
      <c r="A539"/>
      <c r="B539"/>
      <c r="C539" s="249"/>
      <c r="D539"/>
      <c r="E539"/>
      <c r="H539" s="276"/>
      <c r="I539"/>
      <c r="K539"/>
      <c r="L539"/>
      <c r="M539"/>
      <c r="N539"/>
      <c r="O539"/>
      <c r="P539"/>
      <c r="Q539"/>
      <c r="R539"/>
      <c r="S539"/>
    </row>
    <row r="540" spans="1:19" s="201" customFormat="1" ht="15.75" customHeight="1" x14ac:dyDescent="0.2">
      <c r="A540"/>
      <c r="B540"/>
      <c r="C540" s="249"/>
      <c r="D540"/>
      <c r="E540"/>
      <c r="H540" s="276"/>
      <c r="I540"/>
      <c r="K540"/>
      <c r="L540"/>
      <c r="M540"/>
      <c r="N540"/>
      <c r="O540"/>
      <c r="P540"/>
      <c r="Q540"/>
      <c r="R540"/>
      <c r="S540"/>
    </row>
    <row r="541" spans="1:19" s="201" customFormat="1" ht="15.75" customHeight="1" x14ac:dyDescent="0.2">
      <c r="A541"/>
      <c r="B541"/>
      <c r="C541" s="249"/>
      <c r="D541"/>
      <c r="E541"/>
      <c r="H541" s="276"/>
      <c r="I541"/>
      <c r="K541"/>
      <c r="L541"/>
      <c r="M541"/>
      <c r="N541"/>
      <c r="O541"/>
      <c r="P541"/>
      <c r="Q541"/>
      <c r="R541"/>
      <c r="S541"/>
    </row>
    <row r="542" spans="1:19" s="201" customFormat="1" ht="15.75" customHeight="1" x14ac:dyDescent="0.2">
      <c r="A542"/>
      <c r="B542"/>
      <c r="C542" s="249"/>
      <c r="D542"/>
      <c r="E542"/>
      <c r="H542" s="276"/>
      <c r="I542"/>
      <c r="K542"/>
      <c r="L542"/>
      <c r="M542"/>
      <c r="N542"/>
      <c r="O542"/>
      <c r="P542"/>
      <c r="Q542"/>
      <c r="R542"/>
      <c r="S542"/>
    </row>
    <row r="543" spans="1:19" s="201" customFormat="1" ht="15.75" customHeight="1" x14ac:dyDescent="0.2">
      <c r="A543"/>
      <c r="B543"/>
      <c r="C543" s="249"/>
      <c r="D543"/>
      <c r="E543"/>
      <c r="H543" s="276"/>
      <c r="I543"/>
      <c r="K543"/>
      <c r="L543"/>
      <c r="M543"/>
      <c r="N543"/>
      <c r="O543"/>
      <c r="P543"/>
      <c r="Q543"/>
      <c r="R543"/>
      <c r="S543"/>
    </row>
    <row r="544" spans="1:19" s="201" customFormat="1" ht="15.75" customHeight="1" x14ac:dyDescent="0.2">
      <c r="A544"/>
      <c r="B544"/>
      <c r="C544" s="249"/>
      <c r="D544"/>
      <c r="E544"/>
      <c r="H544" s="276"/>
      <c r="I544"/>
      <c r="K544"/>
      <c r="L544"/>
      <c r="M544"/>
      <c r="N544"/>
      <c r="O544"/>
      <c r="P544"/>
      <c r="Q544"/>
      <c r="R544"/>
      <c r="S544"/>
    </row>
    <row r="545" spans="1:19" s="201" customFormat="1" ht="15.75" customHeight="1" x14ac:dyDescent="0.2">
      <c r="A545"/>
      <c r="B545"/>
      <c r="C545" s="249"/>
      <c r="D545"/>
      <c r="E545"/>
      <c r="H545" s="276"/>
      <c r="I545"/>
      <c r="K545"/>
      <c r="L545"/>
      <c r="M545"/>
      <c r="N545"/>
      <c r="O545"/>
      <c r="P545"/>
      <c r="Q545"/>
      <c r="R545"/>
      <c r="S545"/>
    </row>
    <row r="546" spans="1:19" s="201" customFormat="1" ht="15.75" customHeight="1" x14ac:dyDescent="0.2">
      <c r="A546"/>
      <c r="B546"/>
      <c r="C546" s="249"/>
      <c r="D546"/>
      <c r="E546"/>
      <c r="H546" s="276"/>
      <c r="I546"/>
      <c r="K546"/>
      <c r="L546"/>
      <c r="M546"/>
      <c r="N546"/>
      <c r="O546"/>
      <c r="P546"/>
      <c r="Q546"/>
      <c r="R546"/>
      <c r="S546"/>
    </row>
    <row r="547" spans="1:19" s="201" customFormat="1" ht="15.75" customHeight="1" x14ac:dyDescent="0.2">
      <c r="A547"/>
      <c r="B547"/>
      <c r="C547" s="249"/>
      <c r="D547"/>
      <c r="E547"/>
      <c r="H547" s="276"/>
      <c r="I547"/>
      <c r="K547"/>
      <c r="L547"/>
      <c r="M547"/>
      <c r="N547"/>
      <c r="O547"/>
      <c r="P547"/>
      <c r="Q547"/>
      <c r="R547"/>
      <c r="S547"/>
    </row>
    <row r="548" spans="1:19" s="201" customFormat="1" ht="15.75" customHeight="1" x14ac:dyDescent="0.2">
      <c r="A548"/>
      <c r="B548"/>
      <c r="C548" s="249"/>
      <c r="D548"/>
      <c r="E548"/>
      <c r="H548" s="276"/>
      <c r="I548"/>
      <c r="K548"/>
      <c r="L548"/>
      <c r="M548"/>
      <c r="N548"/>
      <c r="O548"/>
      <c r="P548"/>
      <c r="Q548"/>
      <c r="R548"/>
      <c r="S548"/>
    </row>
    <row r="549" spans="1:19" s="201" customFormat="1" ht="15.75" customHeight="1" x14ac:dyDescent="0.2">
      <c r="A549"/>
      <c r="B549"/>
      <c r="C549" s="249"/>
      <c r="D549"/>
      <c r="E549"/>
      <c r="H549" s="276"/>
      <c r="I549"/>
      <c r="K549"/>
      <c r="L549"/>
      <c r="M549"/>
      <c r="N549"/>
      <c r="O549"/>
      <c r="P549"/>
      <c r="Q549"/>
      <c r="R549"/>
      <c r="S549"/>
    </row>
    <row r="550" spans="1:19" s="201" customFormat="1" ht="15.75" customHeight="1" x14ac:dyDescent="0.2">
      <c r="A550"/>
      <c r="B550"/>
      <c r="C550" s="249"/>
      <c r="D550"/>
      <c r="E550"/>
      <c r="H550" s="276"/>
      <c r="I550"/>
      <c r="K550"/>
      <c r="L550"/>
      <c r="M550"/>
      <c r="N550"/>
      <c r="O550"/>
      <c r="P550"/>
      <c r="Q550"/>
      <c r="R550"/>
      <c r="S550"/>
    </row>
    <row r="551" spans="1:19" s="201" customFormat="1" ht="15.75" customHeight="1" x14ac:dyDescent="0.2">
      <c r="A551"/>
      <c r="B551"/>
      <c r="C551" s="249"/>
      <c r="D551"/>
      <c r="E551"/>
      <c r="H551" s="276"/>
      <c r="I551"/>
      <c r="K551"/>
      <c r="L551"/>
      <c r="M551"/>
      <c r="N551"/>
      <c r="O551"/>
      <c r="P551"/>
      <c r="Q551"/>
      <c r="R551"/>
      <c r="S551"/>
    </row>
    <row r="552" spans="1:19" s="201" customFormat="1" ht="15.75" customHeight="1" x14ac:dyDescent="0.2">
      <c r="A552"/>
      <c r="B552"/>
      <c r="C552" s="249"/>
      <c r="D552"/>
      <c r="E552"/>
      <c r="H552" s="276"/>
      <c r="I552"/>
      <c r="K552"/>
      <c r="L552"/>
      <c r="M552"/>
      <c r="N552"/>
      <c r="O552"/>
      <c r="P552"/>
      <c r="Q552"/>
      <c r="R552"/>
      <c r="S552"/>
    </row>
    <row r="553" spans="1:19" s="201" customFormat="1" ht="15.75" customHeight="1" x14ac:dyDescent="0.2">
      <c r="A553"/>
      <c r="B553"/>
      <c r="C553" s="249"/>
      <c r="D553"/>
      <c r="E553"/>
      <c r="H553" s="276"/>
      <c r="I553"/>
      <c r="K553"/>
      <c r="L553"/>
      <c r="M553"/>
      <c r="N553"/>
      <c r="O553"/>
      <c r="P553"/>
      <c r="Q553"/>
      <c r="R553"/>
      <c r="S553"/>
    </row>
    <row r="554" spans="1:19" s="201" customFormat="1" ht="15.75" customHeight="1" x14ac:dyDescent="0.2">
      <c r="A554"/>
      <c r="B554"/>
      <c r="C554" s="249"/>
      <c r="D554"/>
      <c r="E554"/>
      <c r="H554" s="276"/>
      <c r="I554"/>
      <c r="K554"/>
      <c r="L554"/>
      <c r="M554"/>
      <c r="N554"/>
      <c r="O554"/>
      <c r="P554"/>
      <c r="Q554"/>
      <c r="R554"/>
      <c r="S554"/>
    </row>
    <row r="555" spans="1:19" s="201" customFormat="1" ht="15.75" customHeight="1" x14ac:dyDescent="0.2">
      <c r="A555"/>
      <c r="B555"/>
      <c r="C555" s="249"/>
      <c r="D555"/>
      <c r="E555"/>
      <c r="H555" s="276"/>
      <c r="I555"/>
      <c r="K555"/>
      <c r="L555"/>
      <c r="M555"/>
      <c r="N555"/>
      <c r="O555"/>
      <c r="P555"/>
      <c r="Q555"/>
      <c r="R555"/>
      <c r="S555"/>
    </row>
    <row r="556" spans="1:19" s="201" customFormat="1" ht="15.75" customHeight="1" x14ac:dyDescent="0.2">
      <c r="A556"/>
      <c r="B556"/>
      <c r="C556" s="249"/>
      <c r="D556"/>
      <c r="E556"/>
      <c r="H556" s="276"/>
      <c r="I556"/>
      <c r="K556"/>
      <c r="L556"/>
      <c r="M556"/>
      <c r="N556"/>
      <c r="O556"/>
      <c r="P556"/>
      <c r="Q556"/>
      <c r="R556"/>
      <c r="S556"/>
    </row>
    <row r="557" spans="1:19" s="201" customFormat="1" ht="15.75" customHeight="1" x14ac:dyDescent="0.2">
      <c r="A557"/>
      <c r="B557"/>
      <c r="C557" s="249"/>
      <c r="D557"/>
      <c r="E557"/>
      <c r="H557" s="276"/>
      <c r="I557"/>
      <c r="K557"/>
      <c r="L557"/>
      <c r="M557"/>
      <c r="N557"/>
      <c r="O557"/>
      <c r="P557"/>
      <c r="Q557"/>
      <c r="R557"/>
      <c r="S557"/>
    </row>
    <row r="558" spans="1:19" s="201" customFormat="1" ht="15.75" customHeight="1" x14ac:dyDescent="0.2">
      <c r="A558"/>
      <c r="B558"/>
      <c r="C558" s="249"/>
      <c r="D558"/>
      <c r="E558"/>
      <c r="H558" s="276"/>
      <c r="I558"/>
      <c r="K558"/>
      <c r="L558"/>
      <c r="M558"/>
      <c r="N558"/>
      <c r="O558"/>
      <c r="P558"/>
      <c r="Q558"/>
      <c r="R558"/>
      <c r="S558"/>
    </row>
    <row r="559" spans="1:19" s="201" customFormat="1" ht="15.75" customHeight="1" x14ac:dyDescent="0.2">
      <c r="A559"/>
      <c r="B559"/>
      <c r="C559" s="249"/>
      <c r="D559"/>
      <c r="E559"/>
      <c r="H559" s="276"/>
      <c r="I559"/>
      <c r="K559"/>
      <c r="L559"/>
      <c r="M559"/>
      <c r="N559"/>
      <c r="O559"/>
      <c r="P559"/>
      <c r="Q559"/>
      <c r="R559"/>
      <c r="S559"/>
    </row>
    <row r="560" spans="1:19" s="201" customFormat="1" ht="15.75" customHeight="1" x14ac:dyDescent="0.2">
      <c r="A560"/>
      <c r="B560"/>
      <c r="C560" s="249"/>
      <c r="D560"/>
      <c r="E560"/>
      <c r="H560" s="276"/>
      <c r="I560"/>
      <c r="K560"/>
      <c r="L560"/>
      <c r="M560"/>
      <c r="N560"/>
      <c r="O560"/>
      <c r="P560"/>
      <c r="Q560"/>
      <c r="R560"/>
      <c r="S560"/>
    </row>
    <row r="561" spans="1:19" s="201" customFormat="1" ht="15.75" customHeight="1" x14ac:dyDescent="0.2">
      <c r="A561"/>
      <c r="B561"/>
      <c r="C561" s="249"/>
      <c r="D561"/>
      <c r="E561"/>
      <c r="H561" s="276"/>
      <c r="I561"/>
      <c r="K561"/>
      <c r="L561"/>
      <c r="M561"/>
      <c r="N561"/>
      <c r="O561"/>
      <c r="P561"/>
      <c r="Q561"/>
      <c r="R561"/>
      <c r="S561"/>
    </row>
    <row r="562" spans="1:19" s="201" customFormat="1" ht="15.75" customHeight="1" x14ac:dyDescent="0.2">
      <c r="A562"/>
      <c r="B562"/>
      <c r="C562" s="249"/>
      <c r="D562"/>
      <c r="E562"/>
      <c r="H562" s="276"/>
      <c r="I562"/>
      <c r="K562"/>
      <c r="L562"/>
      <c r="M562"/>
      <c r="N562"/>
      <c r="O562"/>
      <c r="P562"/>
      <c r="Q562"/>
      <c r="R562"/>
      <c r="S562"/>
    </row>
    <row r="563" spans="1:19" s="201" customFormat="1" ht="15.75" customHeight="1" x14ac:dyDescent="0.2">
      <c r="A563"/>
      <c r="B563"/>
      <c r="C563" s="249"/>
      <c r="D563"/>
      <c r="E563"/>
      <c r="H563" s="276"/>
      <c r="I563"/>
      <c r="K563"/>
      <c r="L563"/>
      <c r="M563"/>
      <c r="N563"/>
      <c r="O563"/>
      <c r="P563"/>
      <c r="Q563"/>
      <c r="R563"/>
      <c r="S563"/>
    </row>
    <row r="564" spans="1:19" s="201" customFormat="1" ht="15.75" customHeight="1" x14ac:dyDescent="0.2">
      <c r="A564"/>
      <c r="B564"/>
      <c r="C564" s="249"/>
      <c r="D564"/>
      <c r="E564"/>
      <c r="H564" s="276"/>
      <c r="I564"/>
      <c r="K564"/>
      <c r="L564"/>
      <c r="M564"/>
      <c r="N564"/>
      <c r="O564"/>
      <c r="P564"/>
      <c r="Q564"/>
      <c r="R564"/>
      <c r="S564"/>
    </row>
    <row r="565" spans="1:19" s="201" customFormat="1" ht="15.75" customHeight="1" x14ac:dyDescent="0.2">
      <c r="A565"/>
      <c r="B565"/>
      <c r="C565" s="249"/>
      <c r="D565"/>
      <c r="E565"/>
      <c r="H565" s="276"/>
      <c r="I565"/>
      <c r="K565"/>
      <c r="L565"/>
      <c r="M565"/>
      <c r="N565"/>
      <c r="O565"/>
      <c r="P565"/>
      <c r="Q565"/>
      <c r="R565"/>
      <c r="S565"/>
    </row>
    <row r="566" spans="1:19" s="201" customFormat="1" ht="15.75" customHeight="1" x14ac:dyDescent="0.2">
      <c r="A566"/>
      <c r="B566"/>
      <c r="C566" s="249"/>
      <c r="D566"/>
      <c r="E566"/>
      <c r="H566" s="276"/>
      <c r="I566"/>
      <c r="K566"/>
      <c r="L566"/>
      <c r="M566"/>
      <c r="N566"/>
      <c r="O566"/>
      <c r="P566"/>
      <c r="Q566"/>
      <c r="R566"/>
      <c r="S566"/>
    </row>
    <row r="567" spans="1:19" s="201" customFormat="1" ht="15.75" customHeight="1" x14ac:dyDescent="0.2">
      <c r="A567"/>
      <c r="B567"/>
      <c r="C567" s="249"/>
      <c r="D567"/>
      <c r="E567"/>
      <c r="H567" s="276"/>
      <c r="I567"/>
      <c r="K567"/>
      <c r="L567"/>
      <c r="M567"/>
      <c r="N567"/>
      <c r="O567"/>
      <c r="P567"/>
      <c r="Q567"/>
      <c r="R567"/>
      <c r="S567"/>
    </row>
    <row r="568" spans="1:19" s="201" customFormat="1" ht="15.75" customHeight="1" x14ac:dyDescent="0.2">
      <c r="A568"/>
      <c r="B568"/>
      <c r="C568" s="249"/>
      <c r="D568"/>
      <c r="E568"/>
      <c r="H568" s="276"/>
      <c r="I568"/>
      <c r="K568"/>
      <c r="L568"/>
      <c r="M568"/>
      <c r="N568"/>
      <c r="O568"/>
      <c r="P568"/>
      <c r="Q568"/>
      <c r="R568"/>
      <c r="S568"/>
    </row>
    <row r="569" spans="1:19" s="201" customFormat="1" ht="15.75" customHeight="1" x14ac:dyDescent="0.2">
      <c r="A569"/>
      <c r="B569"/>
      <c r="C569" s="249"/>
      <c r="D569"/>
      <c r="E569"/>
      <c r="H569" s="276"/>
      <c r="I569"/>
      <c r="K569"/>
      <c r="L569"/>
      <c r="M569"/>
      <c r="N569"/>
      <c r="O569"/>
      <c r="P569"/>
      <c r="Q569"/>
      <c r="R569"/>
      <c r="S569"/>
    </row>
    <row r="570" spans="1:19" s="201" customFormat="1" ht="15.75" customHeight="1" x14ac:dyDescent="0.2">
      <c r="A570"/>
      <c r="B570"/>
      <c r="C570" s="249"/>
      <c r="D570"/>
      <c r="E570"/>
      <c r="H570" s="276"/>
      <c r="I570"/>
      <c r="K570"/>
      <c r="L570"/>
      <c r="M570"/>
      <c r="N570"/>
      <c r="O570"/>
      <c r="P570"/>
      <c r="Q570"/>
      <c r="R570"/>
      <c r="S570"/>
    </row>
    <row r="571" spans="1:19" s="201" customFormat="1" ht="15.75" customHeight="1" x14ac:dyDescent="0.2">
      <c r="A571"/>
      <c r="B571"/>
      <c r="C571" s="249"/>
      <c r="D571"/>
      <c r="E571"/>
      <c r="H571" s="276"/>
      <c r="I571"/>
      <c r="K571"/>
      <c r="L571"/>
      <c r="M571"/>
      <c r="N571"/>
      <c r="O571"/>
      <c r="P571"/>
      <c r="Q571"/>
      <c r="R571"/>
      <c r="S571"/>
    </row>
    <row r="572" spans="1:19" s="201" customFormat="1" ht="15.75" customHeight="1" x14ac:dyDescent="0.2">
      <c r="A572"/>
      <c r="B572"/>
      <c r="C572" s="249"/>
      <c r="D572"/>
      <c r="E572"/>
      <c r="H572" s="276"/>
      <c r="I572"/>
      <c r="K572"/>
      <c r="L572"/>
      <c r="M572"/>
      <c r="N572"/>
      <c r="O572"/>
      <c r="P572"/>
      <c r="Q572"/>
      <c r="R572"/>
      <c r="S572"/>
    </row>
    <row r="573" spans="1:19" s="201" customFormat="1" ht="15.75" customHeight="1" x14ac:dyDescent="0.2">
      <c r="A573"/>
      <c r="B573"/>
      <c r="C573" s="249"/>
      <c r="D573"/>
      <c r="E573"/>
      <c r="H573" s="276"/>
      <c r="I573"/>
      <c r="K573"/>
      <c r="L573"/>
      <c r="M573"/>
      <c r="N573"/>
      <c r="O573"/>
      <c r="P573"/>
      <c r="Q573"/>
      <c r="R573"/>
      <c r="S573"/>
    </row>
    <row r="574" spans="1:19" s="201" customFormat="1" ht="15.75" customHeight="1" x14ac:dyDescent="0.2">
      <c r="A574"/>
      <c r="B574"/>
      <c r="C574" s="249"/>
      <c r="D574"/>
      <c r="E574"/>
      <c r="H574" s="276"/>
      <c r="I574"/>
      <c r="K574"/>
      <c r="L574"/>
      <c r="M574"/>
      <c r="N574"/>
      <c r="O574"/>
      <c r="P574"/>
      <c r="Q574"/>
      <c r="R574"/>
      <c r="S574"/>
    </row>
    <row r="575" spans="1:19" s="201" customFormat="1" ht="15.75" customHeight="1" x14ac:dyDescent="0.2">
      <c r="A575"/>
      <c r="B575"/>
      <c r="C575" s="249"/>
      <c r="D575"/>
      <c r="E575"/>
      <c r="H575" s="276"/>
      <c r="I575"/>
      <c r="K575"/>
      <c r="L575"/>
      <c r="M575"/>
      <c r="N575"/>
      <c r="O575"/>
      <c r="P575"/>
      <c r="Q575"/>
      <c r="R575"/>
      <c r="S575"/>
    </row>
    <row r="576" spans="1:19" s="201" customFormat="1" ht="15.75" customHeight="1" x14ac:dyDescent="0.2">
      <c r="A576"/>
      <c r="B576"/>
      <c r="C576" s="249"/>
      <c r="D576"/>
      <c r="E576"/>
      <c r="H576" s="276"/>
      <c r="I576"/>
      <c r="K576"/>
      <c r="L576"/>
      <c r="M576"/>
      <c r="N576"/>
      <c r="O576"/>
      <c r="P576"/>
      <c r="Q576"/>
      <c r="R576"/>
      <c r="S576"/>
    </row>
    <row r="577" spans="1:19" s="201" customFormat="1" ht="15.75" customHeight="1" x14ac:dyDescent="0.2">
      <c r="A577"/>
      <c r="B577"/>
      <c r="C577" s="249"/>
      <c r="D577"/>
      <c r="E577"/>
      <c r="H577" s="276"/>
      <c r="I577"/>
      <c r="K577"/>
      <c r="L577"/>
      <c r="M577"/>
      <c r="N577"/>
      <c r="O577"/>
      <c r="P577"/>
      <c r="Q577"/>
      <c r="R577"/>
      <c r="S577"/>
    </row>
    <row r="578" spans="1:19" s="201" customFormat="1" ht="15.75" customHeight="1" x14ac:dyDescent="0.2">
      <c r="A578"/>
      <c r="B578"/>
      <c r="C578" s="249"/>
      <c r="D578"/>
      <c r="E578"/>
      <c r="H578" s="276"/>
      <c r="I578"/>
      <c r="K578"/>
      <c r="L578"/>
      <c r="M578"/>
      <c r="N578"/>
      <c r="O578"/>
      <c r="P578"/>
      <c r="Q578"/>
      <c r="R578"/>
      <c r="S578"/>
    </row>
    <row r="579" spans="1:19" s="201" customFormat="1" ht="15.75" customHeight="1" x14ac:dyDescent="0.2">
      <c r="A579"/>
      <c r="B579"/>
      <c r="C579" s="249"/>
      <c r="D579"/>
      <c r="E579"/>
      <c r="H579" s="276"/>
      <c r="I579"/>
      <c r="K579"/>
      <c r="L579"/>
      <c r="M579"/>
      <c r="N579"/>
      <c r="O579"/>
      <c r="P579"/>
      <c r="Q579"/>
      <c r="R579"/>
      <c r="S579"/>
    </row>
    <row r="580" spans="1:19" s="201" customFormat="1" ht="15.75" customHeight="1" x14ac:dyDescent="0.2">
      <c r="A580"/>
      <c r="B580"/>
      <c r="C580" s="249"/>
      <c r="D580"/>
      <c r="E580"/>
      <c r="H580" s="276"/>
      <c r="I580"/>
      <c r="K580"/>
      <c r="L580"/>
      <c r="M580"/>
      <c r="N580"/>
      <c r="O580"/>
      <c r="P580"/>
      <c r="Q580"/>
      <c r="R580"/>
      <c r="S580"/>
    </row>
    <row r="581" spans="1:19" s="201" customFormat="1" ht="15.75" customHeight="1" x14ac:dyDescent="0.2">
      <c r="A581"/>
      <c r="B581"/>
      <c r="C581" s="249"/>
      <c r="D581"/>
      <c r="E581"/>
      <c r="H581" s="276"/>
      <c r="I581"/>
      <c r="K581"/>
      <c r="L581"/>
      <c r="M581"/>
      <c r="N581"/>
      <c r="O581"/>
      <c r="P581"/>
      <c r="Q581"/>
      <c r="R581"/>
      <c r="S581"/>
    </row>
    <row r="582" spans="1:19" s="201" customFormat="1" ht="15.75" customHeight="1" x14ac:dyDescent="0.2">
      <c r="A582"/>
      <c r="B582"/>
      <c r="C582" s="249"/>
      <c r="D582"/>
      <c r="E582"/>
      <c r="H582" s="276"/>
      <c r="I582"/>
      <c r="K582"/>
      <c r="L582"/>
      <c r="M582"/>
      <c r="N582"/>
      <c r="O582"/>
      <c r="P582"/>
      <c r="Q582"/>
      <c r="R582"/>
      <c r="S582"/>
    </row>
    <row r="583" spans="1:19" s="201" customFormat="1" ht="15.75" customHeight="1" x14ac:dyDescent="0.2">
      <c r="A583"/>
      <c r="B583"/>
      <c r="C583" s="249"/>
      <c r="D583"/>
      <c r="E583"/>
      <c r="H583" s="276"/>
      <c r="I583"/>
      <c r="K583"/>
      <c r="L583"/>
      <c r="M583"/>
      <c r="N583"/>
      <c r="O583"/>
      <c r="P583"/>
      <c r="Q583"/>
      <c r="R583"/>
      <c r="S583"/>
    </row>
    <row r="584" spans="1:19" s="201" customFormat="1" ht="15.75" customHeight="1" x14ac:dyDescent="0.2">
      <c r="A584"/>
      <c r="B584"/>
      <c r="C584" s="249"/>
      <c r="D584"/>
      <c r="E584"/>
      <c r="H584" s="276"/>
      <c r="I584"/>
      <c r="K584"/>
      <c r="L584"/>
      <c r="M584"/>
      <c r="N584"/>
      <c r="O584"/>
      <c r="P584"/>
      <c r="Q584"/>
      <c r="R584"/>
      <c r="S584"/>
    </row>
    <row r="585" spans="1:19" s="201" customFormat="1" ht="15.75" customHeight="1" x14ac:dyDescent="0.2">
      <c r="A585"/>
      <c r="B585"/>
      <c r="C585" s="249"/>
      <c r="D585"/>
      <c r="E585"/>
      <c r="H585" s="276"/>
      <c r="I585"/>
      <c r="K585"/>
      <c r="L585"/>
      <c r="M585"/>
      <c r="N585"/>
      <c r="O585"/>
      <c r="P585"/>
      <c r="Q585"/>
      <c r="R585"/>
      <c r="S585"/>
    </row>
    <row r="586" spans="1:19" s="201" customFormat="1" ht="15.75" customHeight="1" x14ac:dyDescent="0.2">
      <c r="A586"/>
      <c r="B586"/>
      <c r="C586" s="249"/>
      <c r="D586"/>
      <c r="E586"/>
      <c r="H586" s="276"/>
      <c r="I586"/>
      <c r="K586"/>
      <c r="L586"/>
      <c r="M586"/>
      <c r="N586"/>
      <c r="O586"/>
      <c r="P586"/>
      <c r="Q586"/>
      <c r="R586"/>
      <c r="S586"/>
    </row>
    <row r="587" spans="1:19" s="201" customFormat="1" ht="15.75" customHeight="1" x14ac:dyDescent="0.2">
      <c r="A587"/>
      <c r="B587"/>
      <c r="C587" s="249"/>
      <c r="D587"/>
      <c r="E587"/>
      <c r="H587" s="276"/>
      <c r="I587"/>
      <c r="K587"/>
      <c r="L587"/>
      <c r="M587"/>
      <c r="N587"/>
      <c r="O587"/>
      <c r="P587"/>
      <c r="Q587"/>
      <c r="R587"/>
      <c r="S587"/>
    </row>
    <row r="588" spans="1:19" s="201" customFormat="1" ht="15.75" customHeight="1" x14ac:dyDescent="0.2">
      <c r="A588"/>
      <c r="B588"/>
      <c r="C588" s="249"/>
      <c r="D588"/>
      <c r="E588"/>
      <c r="H588" s="276"/>
      <c r="I588"/>
      <c r="K588"/>
      <c r="L588"/>
      <c r="M588"/>
      <c r="N588"/>
      <c r="O588"/>
      <c r="P588"/>
      <c r="Q588"/>
      <c r="R588"/>
      <c r="S588"/>
    </row>
    <row r="589" spans="1:19" s="201" customFormat="1" ht="15.75" customHeight="1" x14ac:dyDescent="0.2">
      <c r="A589"/>
      <c r="B589"/>
      <c r="C589" s="249"/>
      <c r="D589"/>
      <c r="E589"/>
      <c r="H589" s="276"/>
      <c r="I589"/>
      <c r="K589"/>
      <c r="L589"/>
      <c r="M589"/>
      <c r="N589"/>
      <c r="O589"/>
      <c r="P589"/>
      <c r="Q589"/>
      <c r="R589"/>
      <c r="S589"/>
    </row>
    <row r="590" spans="1:19" s="201" customFormat="1" ht="15.75" customHeight="1" x14ac:dyDescent="0.2">
      <c r="A590"/>
      <c r="B590"/>
      <c r="C590" s="249"/>
      <c r="D590"/>
      <c r="E590"/>
      <c r="H590" s="276"/>
      <c r="I590"/>
      <c r="K590"/>
      <c r="L590"/>
      <c r="M590"/>
      <c r="N590"/>
      <c r="O590"/>
      <c r="P590"/>
      <c r="Q590"/>
      <c r="R590"/>
      <c r="S590"/>
    </row>
    <row r="591" spans="1:19" s="201" customFormat="1" ht="15.75" customHeight="1" x14ac:dyDescent="0.2">
      <c r="A591"/>
      <c r="B591"/>
      <c r="C591" s="249"/>
      <c r="D591"/>
      <c r="E591"/>
      <c r="H591" s="276"/>
      <c r="I591"/>
      <c r="K591"/>
      <c r="L591"/>
      <c r="M591"/>
      <c r="N591"/>
      <c r="O591"/>
      <c r="P591"/>
      <c r="Q591"/>
      <c r="R591"/>
      <c r="S591"/>
    </row>
    <row r="592" spans="1:19" s="201" customFormat="1" ht="15.75" customHeight="1" x14ac:dyDescent="0.2">
      <c r="A592"/>
      <c r="B592"/>
      <c r="C592" s="249"/>
      <c r="D592"/>
      <c r="E592"/>
      <c r="H592" s="276"/>
      <c r="I592"/>
      <c r="K592"/>
      <c r="L592"/>
      <c r="M592"/>
      <c r="N592"/>
      <c r="O592"/>
      <c r="P592"/>
      <c r="Q592"/>
      <c r="R592"/>
      <c r="S592"/>
    </row>
    <row r="593" spans="1:19" s="201" customFormat="1" ht="15.75" customHeight="1" x14ac:dyDescent="0.2">
      <c r="A593"/>
      <c r="B593"/>
      <c r="C593" s="249"/>
      <c r="D593"/>
      <c r="E593"/>
      <c r="H593" s="276"/>
      <c r="I593"/>
      <c r="K593"/>
      <c r="L593"/>
      <c r="M593"/>
      <c r="N593"/>
      <c r="O593"/>
      <c r="P593"/>
      <c r="Q593"/>
      <c r="R593"/>
      <c r="S593"/>
    </row>
    <row r="594" spans="1:19" s="201" customFormat="1" ht="15.75" customHeight="1" x14ac:dyDescent="0.2">
      <c r="A594"/>
      <c r="B594"/>
      <c r="C594" s="249"/>
      <c r="D594"/>
      <c r="E594"/>
      <c r="H594" s="276"/>
      <c r="I594"/>
      <c r="K594"/>
      <c r="L594"/>
      <c r="M594"/>
      <c r="N594"/>
      <c r="O594"/>
      <c r="P594"/>
      <c r="Q594"/>
      <c r="R594"/>
      <c r="S594"/>
    </row>
    <row r="595" spans="1:19" s="201" customFormat="1" ht="15.75" customHeight="1" x14ac:dyDescent="0.2">
      <c r="A595"/>
      <c r="B595"/>
      <c r="C595" s="249"/>
      <c r="D595"/>
      <c r="E595"/>
      <c r="H595" s="276"/>
      <c r="I595"/>
      <c r="K595"/>
      <c r="L595"/>
      <c r="M595"/>
      <c r="N595"/>
      <c r="O595"/>
      <c r="P595"/>
      <c r="Q595"/>
      <c r="R595"/>
      <c r="S595"/>
    </row>
    <row r="596" spans="1:19" s="201" customFormat="1" ht="15.75" customHeight="1" x14ac:dyDescent="0.2">
      <c r="A596"/>
      <c r="B596"/>
      <c r="C596" s="249"/>
      <c r="D596"/>
      <c r="E596"/>
      <c r="H596" s="276"/>
      <c r="I596"/>
      <c r="K596"/>
      <c r="L596"/>
      <c r="M596"/>
      <c r="N596"/>
      <c r="O596"/>
      <c r="P596"/>
      <c r="Q596"/>
      <c r="R596"/>
      <c r="S596"/>
    </row>
    <row r="597" spans="1:19" s="201" customFormat="1" ht="15.75" customHeight="1" x14ac:dyDescent="0.2">
      <c r="A597"/>
      <c r="B597"/>
      <c r="C597" s="249"/>
      <c r="D597"/>
      <c r="E597"/>
      <c r="H597" s="276"/>
      <c r="I597"/>
      <c r="K597"/>
      <c r="L597"/>
      <c r="M597"/>
      <c r="N597"/>
      <c r="O597"/>
      <c r="P597"/>
      <c r="Q597"/>
      <c r="R597"/>
      <c r="S597"/>
    </row>
    <row r="598" spans="1:19" s="201" customFormat="1" ht="15.75" customHeight="1" x14ac:dyDescent="0.2">
      <c r="A598"/>
      <c r="B598"/>
      <c r="C598" s="249"/>
      <c r="D598"/>
      <c r="E598"/>
      <c r="H598" s="276"/>
      <c r="I598"/>
      <c r="K598"/>
      <c r="L598"/>
      <c r="M598"/>
      <c r="N598"/>
      <c r="O598"/>
      <c r="P598"/>
      <c r="Q598"/>
      <c r="R598"/>
      <c r="S598"/>
    </row>
    <row r="599" spans="1:19" s="201" customFormat="1" ht="15.75" customHeight="1" x14ac:dyDescent="0.2">
      <c r="A599"/>
      <c r="B599"/>
      <c r="C599" s="249"/>
      <c r="D599"/>
      <c r="E599"/>
      <c r="H599" s="276"/>
      <c r="I599"/>
      <c r="K599"/>
      <c r="L599"/>
      <c r="M599"/>
      <c r="N599"/>
      <c r="O599"/>
      <c r="P599"/>
      <c r="Q599"/>
      <c r="R599"/>
      <c r="S599"/>
    </row>
    <row r="600" spans="1:19" s="201" customFormat="1" ht="15.75" customHeight="1" x14ac:dyDescent="0.2">
      <c r="A600"/>
      <c r="B600"/>
      <c r="C600" s="249"/>
      <c r="D600"/>
      <c r="E600"/>
      <c r="H600" s="276"/>
      <c r="I600"/>
      <c r="K600"/>
      <c r="L600"/>
      <c r="M600"/>
      <c r="N600"/>
      <c r="O600"/>
      <c r="P600"/>
      <c r="Q600"/>
      <c r="R600"/>
      <c r="S600"/>
    </row>
    <row r="601" spans="1:19" s="201" customFormat="1" ht="15.75" customHeight="1" x14ac:dyDescent="0.2">
      <c r="A601"/>
      <c r="B601"/>
      <c r="C601" s="249"/>
      <c r="D601"/>
      <c r="E601"/>
      <c r="H601" s="276"/>
      <c r="I601"/>
      <c r="K601"/>
      <c r="L601"/>
      <c r="M601"/>
      <c r="N601"/>
      <c r="O601"/>
      <c r="P601"/>
      <c r="Q601"/>
      <c r="R601"/>
      <c r="S601"/>
    </row>
    <row r="602" spans="1:19" s="201" customFormat="1" ht="15.75" customHeight="1" x14ac:dyDescent="0.2">
      <c r="A602"/>
      <c r="B602"/>
      <c r="C602" s="249"/>
      <c r="D602"/>
      <c r="E602"/>
      <c r="H602" s="276"/>
      <c r="I602"/>
      <c r="K602"/>
      <c r="L602"/>
      <c r="M602"/>
      <c r="N602"/>
      <c r="O602"/>
      <c r="P602"/>
      <c r="Q602"/>
      <c r="R602"/>
      <c r="S602"/>
    </row>
    <row r="603" spans="1:19" s="201" customFormat="1" ht="15.75" customHeight="1" x14ac:dyDescent="0.2">
      <c r="A603"/>
      <c r="B603"/>
      <c r="C603" s="249"/>
      <c r="D603"/>
      <c r="E603"/>
      <c r="H603" s="276"/>
      <c r="I603"/>
      <c r="K603"/>
      <c r="L603"/>
      <c r="M603"/>
      <c r="N603"/>
      <c r="O603"/>
      <c r="P603"/>
      <c r="Q603"/>
      <c r="R603"/>
      <c r="S603"/>
    </row>
    <row r="604" spans="1:19" s="201" customFormat="1" ht="15.75" customHeight="1" x14ac:dyDescent="0.2">
      <c r="A604"/>
      <c r="B604"/>
      <c r="C604" s="249"/>
      <c r="D604"/>
      <c r="E604"/>
      <c r="H604" s="276"/>
      <c r="I604"/>
      <c r="K604"/>
      <c r="L604"/>
      <c r="M604"/>
      <c r="N604"/>
      <c r="O604"/>
      <c r="P604"/>
      <c r="Q604"/>
      <c r="R604"/>
      <c r="S604"/>
    </row>
    <row r="605" spans="1:19" s="201" customFormat="1" ht="15.75" customHeight="1" x14ac:dyDescent="0.2">
      <c r="A605"/>
      <c r="B605"/>
      <c r="C605" s="249"/>
      <c r="D605"/>
      <c r="E605"/>
      <c r="H605" s="276"/>
      <c r="I605"/>
      <c r="K605"/>
      <c r="L605"/>
      <c r="M605"/>
      <c r="N605"/>
      <c r="O605"/>
      <c r="P605"/>
      <c r="Q605"/>
      <c r="R605"/>
      <c r="S605"/>
    </row>
    <row r="606" spans="1:19" s="201" customFormat="1" ht="15.75" customHeight="1" x14ac:dyDescent="0.2">
      <c r="A606"/>
      <c r="B606"/>
      <c r="C606" s="249"/>
      <c r="D606"/>
      <c r="E606"/>
      <c r="H606" s="276"/>
      <c r="I606"/>
      <c r="K606"/>
      <c r="L606"/>
      <c r="M606"/>
      <c r="N606"/>
      <c r="O606"/>
      <c r="P606"/>
      <c r="Q606"/>
      <c r="R606"/>
      <c r="S606"/>
    </row>
    <row r="607" spans="1:19" s="201" customFormat="1" ht="15.75" customHeight="1" x14ac:dyDescent="0.2">
      <c r="A607"/>
      <c r="B607"/>
      <c r="C607" s="249"/>
      <c r="D607"/>
      <c r="E607"/>
      <c r="H607" s="276"/>
      <c r="I607"/>
      <c r="K607"/>
      <c r="L607"/>
      <c r="M607"/>
      <c r="N607"/>
      <c r="O607"/>
      <c r="P607"/>
      <c r="Q607"/>
      <c r="R607"/>
      <c r="S607"/>
    </row>
    <row r="608" spans="1:19" s="201" customFormat="1" ht="15.75" customHeight="1" x14ac:dyDescent="0.2">
      <c r="A608"/>
      <c r="B608"/>
      <c r="C608" s="249"/>
      <c r="D608"/>
      <c r="E608"/>
      <c r="H608" s="276"/>
      <c r="I608"/>
      <c r="K608"/>
      <c r="L608"/>
      <c r="M608"/>
      <c r="N608"/>
      <c r="O608"/>
      <c r="P608"/>
      <c r="Q608"/>
      <c r="R608"/>
      <c r="S608"/>
    </row>
    <row r="609" spans="1:19" s="201" customFormat="1" ht="15.75" customHeight="1" x14ac:dyDescent="0.2">
      <c r="A609"/>
      <c r="B609"/>
      <c r="C609" s="249"/>
      <c r="D609"/>
      <c r="E609"/>
      <c r="H609" s="276"/>
      <c r="I609"/>
      <c r="K609"/>
      <c r="L609"/>
      <c r="M609"/>
      <c r="N609"/>
      <c r="O609"/>
      <c r="P609"/>
      <c r="Q609"/>
      <c r="R609"/>
      <c r="S609"/>
    </row>
    <row r="610" spans="1:19" s="201" customFormat="1" ht="15.75" customHeight="1" x14ac:dyDescent="0.2">
      <c r="A610"/>
      <c r="B610"/>
      <c r="C610" s="249"/>
      <c r="D610"/>
      <c r="E610"/>
      <c r="H610" s="276"/>
      <c r="I610"/>
      <c r="K610"/>
      <c r="L610"/>
      <c r="M610"/>
      <c r="N610"/>
      <c r="O610"/>
      <c r="P610"/>
      <c r="Q610"/>
      <c r="R610"/>
      <c r="S610"/>
    </row>
    <row r="611" spans="1:19" s="201" customFormat="1" ht="15.75" customHeight="1" x14ac:dyDescent="0.2">
      <c r="A611"/>
      <c r="B611"/>
      <c r="C611" s="249"/>
      <c r="D611"/>
      <c r="E611"/>
      <c r="H611" s="276"/>
      <c r="I611"/>
      <c r="K611"/>
      <c r="L611"/>
      <c r="M611"/>
      <c r="N611"/>
      <c r="O611"/>
      <c r="P611"/>
      <c r="Q611"/>
      <c r="R611"/>
      <c r="S611"/>
    </row>
    <row r="612" spans="1:19" s="201" customFormat="1" ht="15.75" customHeight="1" x14ac:dyDescent="0.2">
      <c r="A612"/>
      <c r="B612"/>
      <c r="C612" s="249"/>
      <c r="D612"/>
      <c r="E612"/>
      <c r="H612" s="276"/>
      <c r="I612"/>
      <c r="K612"/>
      <c r="L612"/>
      <c r="M612"/>
      <c r="N612"/>
      <c r="O612"/>
      <c r="P612"/>
      <c r="Q612"/>
      <c r="R612"/>
      <c r="S612"/>
    </row>
    <row r="613" spans="1:19" s="201" customFormat="1" ht="15.75" customHeight="1" x14ac:dyDescent="0.2">
      <c r="A613"/>
      <c r="B613"/>
      <c r="C613" s="249"/>
      <c r="D613"/>
      <c r="E613"/>
      <c r="H613" s="276"/>
      <c r="I613"/>
      <c r="K613"/>
      <c r="L613"/>
      <c r="M613"/>
      <c r="N613"/>
      <c r="O613"/>
      <c r="P613"/>
      <c r="Q613"/>
      <c r="R613"/>
      <c r="S613"/>
    </row>
    <row r="614" spans="1:19" s="201" customFormat="1" ht="15.75" customHeight="1" x14ac:dyDescent="0.2">
      <c r="A614"/>
      <c r="B614"/>
      <c r="C614" s="249"/>
      <c r="D614"/>
      <c r="E614"/>
      <c r="H614" s="276"/>
      <c r="I614"/>
      <c r="K614"/>
      <c r="L614"/>
      <c r="M614"/>
      <c r="N614"/>
      <c r="O614"/>
      <c r="P614"/>
      <c r="Q614"/>
      <c r="R614"/>
      <c r="S614"/>
    </row>
    <row r="615" spans="1:19" s="201" customFormat="1" ht="15.75" customHeight="1" x14ac:dyDescent="0.2">
      <c r="A615"/>
      <c r="B615"/>
      <c r="C615" s="249"/>
      <c r="D615"/>
      <c r="E615"/>
      <c r="H615" s="276"/>
      <c r="I615"/>
      <c r="K615"/>
      <c r="L615"/>
      <c r="M615"/>
      <c r="N615"/>
      <c r="O615"/>
      <c r="P615"/>
      <c r="Q615"/>
      <c r="R615"/>
      <c r="S615"/>
    </row>
    <row r="616" spans="1:19" s="201" customFormat="1" ht="15.75" customHeight="1" x14ac:dyDescent="0.2">
      <c r="A616"/>
      <c r="B616"/>
      <c r="C616" s="249"/>
      <c r="D616"/>
      <c r="E616"/>
      <c r="H616" s="276"/>
      <c r="I616"/>
      <c r="K616"/>
      <c r="L616"/>
      <c r="M616"/>
      <c r="N616"/>
      <c r="O616"/>
      <c r="P616"/>
      <c r="Q616"/>
      <c r="R616"/>
      <c r="S616"/>
    </row>
    <row r="617" spans="1:19" s="201" customFormat="1" ht="15.75" customHeight="1" x14ac:dyDescent="0.2">
      <c r="A617"/>
      <c r="B617"/>
      <c r="C617" s="249"/>
      <c r="D617"/>
      <c r="E617"/>
      <c r="H617" s="276"/>
      <c r="I617"/>
      <c r="K617"/>
      <c r="L617"/>
      <c r="M617"/>
      <c r="N617"/>
      <c r="O617"/>
      <c r="P617"/>
      <c r="Q617"/>
      <c r="R617"/>
      <c r="S617"/>
    </row>
    <row r="618" spans="1:19" s="201" customFormat="1" ht="15.75" customHeight="1" x14ac:dyDescent="0.2">
      <c r="A618"/>
      <c r="B618"/>
      <c r="C618" s="249"/>
      <c r="D618"/>
      <c r="E618"/>
      <c r="H618" s="276"/>
      <c r="I618"/>
      <c r="K618"/>
      <c r="L618"/>
      <c r="M618"/>
      <c r="N618"/>
      <c r="O618"/>
      <c r="P618"/>
      <c r="Q618"/>
      <c r="R618"/>
      <c r="S618"/>
    </row>
    <row r="619" spans="1:19" s="201" customFormat="1" ht="15.75" customHeight="1" x14ac:dyDescent="0.2">
      <c r="A619"/>
      <c r="B619"/>
      <c r="C619" s="249"/>
      <c r="D619"/>
      <c r="E619"/>
      <c r="H619" s="276"/>
      <c r="I619"/>
      <c r="K619"/>
      <c r="L619"/>
      <c r="M619"/>
      <c r="N619"/>
      <c r="O619"/>
      <c r="P619"/>
      <c r="Q619"/>
      <c r="R619"/>
      <c r="S619"/>
    </row>
    <row r="620" spans="1:19" s="201" customFormat="1" ht="15.75" customHeight="1" x14ac:dyDescent="0.2">
      <c r="A620"/>
      <c r="B620"/>
      <c r="C620" s="249"/>
      <c r="D620"/>
      <c r="E620"/>
      <c r="H620" s="276"/>
      <c r="I620"/>
      <c r="K620"/>
      <c r="L620"/>
      <c r="M620"/>
      <c r="N620"/>
      <c r="O620"/>
      <c r="P620"/>
      <c r="Q620"/>
      <c r="R620"/>
      <c r="S620"/>
    </row>
    <row r="621" spans="1:19" s="201" customFormat="1" ht="15.75" customHeight="1" x14ac:dyDescent="0.2">
      <c r="A621"/>
      <c r="B621"/>
      <c r="C621" s="249"/>
      <c r="D621"/>
      <c r="E621"/>
      <c r="H621" s="276"/>
      <c r="I621"/>
      <c r="K621"/>
      <c r="L621"/>
      <c r="M621"/>
      <c r="N621"/>
      <c r="O621"/>
      <c r="P621"/>
      <c r="Q621"/>
      <c r="R621"/>
      <c r="S621"/>
    </row>
    <row r="622" spans="1:19" s="201" customFormat="1" ht="15.75" customHeight="1" x14ac:dyDescent="0.2">
      <c r="A622"/>
      <c r="B622"/>
      <c r="C622" s="249"/>
      <c r="D622"/>
      <c r="E622"/>
      <c r="H622" s="276"/>
      <c r="I622"/>
      <c r="K622"/>
      <c r="L622"/>
      <c r="M622"/>
      <c r="N622"/>
      <c r="O622"/>
      <c r="P622"/>
      <c r="Q622"/>
      <c r="R622"/>
      <c r="S622"/>
    </row>
    <row r="623" spans="1:19" s="201" customFormat="1" ht="15.75" customHeight="1" x14ac:dyDescent="0.2">
      <c r="A623"/>
      <c r="B623"/>
      <c r="C623" s="249"/>
      <c r="D623"/>
      <c r="E623"/>
      <c r="H623" s="276"/>
      <c r="I623"/>
      <c r="K623"/>
      <c r="L623"/>
      <c r="M623"/>
      <c r="N623"/>
      <c r="O623"/>
      <c r="P623"/>
      <c r="Q623"/>
      <c r="R623"/>
      <c r="S623"/>
    </row>
    <row r="624" spans="1:19" s="201" customFormat="1" ht="15.75" customHeight="1" x14ac:dyDescent="0.2">
      <c r="A624"/>
      <c r="B624"/>
      <c r="C624" s="249"/>
      <c r="D624"/>
      <c r="E624"/>
      <c r="H624" s="276"/>
      <c r="I624"/>
      <c r="K624"/>
      <c r="L624"/>
      <c r="M624"/>
      <c r="N624"/>
      <c r="O624"/>
      <c r="P624"/>
      <c r="Q624"/>
      <c r="R624"/>
      <c r="S624"/>
    </row>
    <row r="625" spans="1:19" s="201" customFormat="1" ht="15.75" customHeight="1" x14ac:dyDescent="0.2">
      <c r="A625"/>
      <c r="B625"/>
      <c r="C625" s="249"/>
      <c r="D625"/>
      <c r="E625"/>
      <c r="H625" s="276"/>
      <c r="I625"/>
      <c r="K625"/>
      <c r="L625"/>
      <c r="M625"/>
      <c r="N625"/>
      <c r="O625"/>
      <c r="P625"/>
      <c r="Q625"/>
      <c r="R625"/>
      <c r="S625"/>
    </row>
    <row r="626" spans="1:19" s="201" customFormat="1" ht="15.75" customHeight="1" x14ac:dyDescent="0.2">
      <c r="A626"/>
      <c r="B626"/>
      <c r="C626" s="249"/>
      <c r="D626"/>
      <c r="E626"/>
      <c r="H626" s="276"/>
      <c r="I626"/>
      <c r="K626"/>
      <c r="L626"/>
      <c r="M626"/>
      <c r="N626"/>
      <c r="O626"/>
      <c r="P626"/>
      <c r="Q626"/>
      <c r="R626"/>
      <c r="S626"/>
    </row>
    <row r="627" spans="1:19" s="201" customFormat="1" ht="15.75" customHeight="1" x14ac:dyDescent="0.2">
      <c r="A627"/>
      <c r="B627"/>
      <c r="C627" s="249"/>
      <c r="D627"/>
      <c r="E627"/>
      <c r="H627" s="276"/>
      <c r="I627"/>
      <c r="K627"/>
      <c r="L627"/>
      <c r="M627"/>
      <c r="N627"/>
      <c r="O627"/>
      <c r="P627"/>
      <c r="Q627"/>
      <c r="R627"/>
      <c r="S627"/>
    </row>
    <row r="628" spans="1:19" s="201" customFormat="1" ht="15.75" customHeight="1" x14ac:dyDescent="0.2">
      <c r="A628"/>
      <c r="B628"/>
      <c r="C628" s="249"/>
      <c r="D628"/>
      <c r="E628"/>
      <c r="H628" s="276"/>
      <c r="I628"/>
      <c r="K628"/>
      <c r="L628"/>
      <c r="M628"/>
      <c r="N628"/>
      <c r="O628"/>
      <c r="P628"/>
      <c r="Q628"/>
      <c r="R628"/>
      <c r="S628"/>
    </row>
    <row r="629" spans="1:19" s="201" customFormat="1" ht="15.75" customHeight="1" x14ac:dyDescent="0.2">
      <c r="A629"/>
      <c r="B629"/>
      <c r="C629" s="249"/>
      <c r="D629"/>
      <c r="E629"/>
      <c r="H629" s="276"/>
      <c r="I629"/>
      <c r="K629"/>
      <c r="L629"/>
      <c r="M629"/>
      <c r="N629"/>
      <c r="O629"/>
      <c r="P629"/>
      <c r="Q629"/>
      <c r="R629"/>
      <c r="S629"/>
    </row>
    <row r="630" spans="1:19" s="201" customFormat="1" ht="15.75" customHeight="1" x14ac:dyDescent="0.2">
      <c r="A630"/>
      <c r="B630"/>
      <c r="C630" s="249"/>
      <c r="D630"/>
      <c r="E630"/>
      <c r="H630" s="276"/>
      <c r="I630"/>
      <c r="K630"/>
      <c r="L630"/>
      <c r="M630"/>
      <c r="N630"/>
      <c r="O630"/>
      <c r="P630"/>
      <c r="Q630"/>
      <c r="R630"/>
      <c r="S630"/>
    </row>
    <row r="631" spans="1:19" s="201" customFormat="1" ht="15.75" customHeight="1" x14ac:dyDescent="0.2">
      <c r="A631"/>
      <c r="B631"/>
      <c r="C631" s="249"/>
      <c r="D631"/>
      <c r="E631"/>
      <c r="H631" s="276"/>
      <c r="I631"/>
      <c r="K631"/>
      <c r="L631"/>
      <c r="M631"/>
      <c r="N631"/>
      <c r="O631"/>
      <c r="P631"/>
      <c r="Q631"/>
      <c r="R631"/>
      <c r="S631"/>
    </row>
    <row r="632" spans="1:19" s="201" customFormat="1" ht="15.75" customHeight="1" x14ac:dyDescent="0.2">
      <c r="A632"/>
      <c r="B632"/>
      <c r="C632" s="249"/>
      <c r="D632"/>
      <c r="E632"/>
      <c r="H632" s="276"/>
      <c r="I632"/>
      <c r="K632"/>
      <c r="L632"/>
      <c r="M632"/>
      <c r="N632"/>
      <c r="O632"/>
      <c r="P632"/>
      <c r="Q632"/>
      <c r="R632"/>
      <c r="S632"/>
    </row>
    <row r="633" spans="1:19" s="201" customFormat="1" ht="15.75" customHeight="1" x14ac:dyDescent="0.2">
      <c r="A633"/>
      <c r="B633"/>
      <c r="C633" s="249"/>
      <c r="D633"/>
      <c r="E633"/>
      <c r="H633" s="276"/>
      <c r="I633"/>
      <c r="K633"/>
      <c r="L633"/>
      <c r="M633"/>
      <c r="N633"/>
      <c r="O633"/>
      <c r="P633"/>
      <c r="Q633"/>
      <c r="R633"/>
      <c r="S633"/>
    </row>
    <row r="634" spans="1:19" s="201" customFormat="1" ht="15.75" customHeight="1" x14ac:dyDescent="0.2">
      <c r="A634"/>
      <c r="B634"/>
      <c r="C634" s="249"/>
      <c r="D634"/>
      <c r="E634"/>
      <c r="H634" s="276"/>
      <c r="I634"/>
      <c r="K634"/>
      <c r="L634"/>
      <c r="M634"/>
      <c r="N634"/>
      <c r="O634"/>
      <c r="P634"/>
      <c r="Q634"/>
      <c r="R634"/>
      <c r="S634"/>
    </row>
    <row r="635" spans="1:19" s="201" customFormat="1" ht="15.75" customHeight="1" x14ac:dyDescent="0.2">
      <c r="A635"/>
      <c r="B635"/>
      <c r="C635" s="249"/>
      <c r="D635"/>
      <c r="E635"/>
      <c r="H635" s="276"/>
      <c r="I635"/>
      <c r="K635"/>
      <c r="L635"/>
      <c r="M635"/>
      <c r="N635"/>
      <c r="O635"/>
      <c r="P635"/>
      <c r="Q635"/>
      <c r="R635"/>
      <c r="S635"/>
    </row>
    <row r="636" spans="1:19" s="201" customFormat="1" ht="15.75" customHeight="1" x14ac:dyDescent="0.2">
      <c r="A636"/>
      <c r="B636"/>
      <c r="C636" s="249"/>
      <c r="D636"/>
      <c r="E636"/>
      <c r="H636" s="276"/>
      <c r="I636"/>
      <c r="K636"/>
      <c r="L636"/>
      <c r="M636"/>
      <c r="N636"/>
      <c r="O636"/>
      <c r="P636"/>
      <c r="Q636"/>
      <c r="R636"/>
      <c r="S636"/>
    </row>
    <row r="637" spans="1:19" s="201" customFormat="1" ht="15.75" customHeight="1" x14ac:dyDescent="0.2">
      <c r="A637"/>
      <c r="B637"/>
      <c r="C637" s="249"/>
      <c r="D637"/>
      <c r="E637"/>
      <c r="H637" s="276"/>
      <c r="I637"/>
      <c r="K637"/>
      <c r="L637"/>
      <c r="M637"/>
      <c r="N637"/>
      <c r="O637"/>
      <c r="P637"/>
      <c r="Q637"/>
      <c r="R637"/>
      <c r="S637"/>
    </row>
    <row r="638" spans="1:19" s="201" customFormat="1" ht="15.75" customHeight="1" x14ac:dyDescent="0.2">
      <c r="A638"/>
      <c r="B638"/>
      <c r="C638" s="249"/>
      <c r="D638"/>
      <c r="E638"/>
      <c r="H638" s="276"/>
      <c r="I638"/>
      <c r="K638"/>
      <c r="L638"/>
      <c r="M638"/>
      <c r="N638"/>
      <c r="O638"/>
      <c r="P638"/>
      <c r="Q638"/>
      <c r="R638"/>
      <c r="S638"/>
    </row>
    <row r="639" spans="1:19" s="201" customFormat="1" ht="15.75" customHeight="1" x14ac:dyDescent="0.2">
      <c r="A639"/>
      <c r="B639"/>
      <c r="C639" s="249"/>
      <c r="D639"/>
      <c r="E639"/>
      <c r="H639" s="276"/>
      <c r="I639"/>
      <c r="K639"/>
      <c r="L639"/>
      <c r="M639"/>
      <c r="N639"/>
      <c r="O639"/>
      <c r="P639"/>
      <c r="Q639"/>
      <c r="R639"/>
      <c r="S639"/>
    </row>
    <row r="640" spans="1:19" s="201" customFormat="1" ht="15.75" customHeight="1" x14ac:dyDescent="0.2">
      <c r="A640"/>
      <c r="B640"/>
      <c r="C640" s="249"/>
      <c r="D640"/>
      <c r="E640"/>
      <c r="H640" s="276"/>
      <c r="I640"/>
      <c r="K640"/>
      <c r="L640"/>
      <c r="M640"/>
      <c r="N640"/>
      <c r="O640"/>
      <c r="P640"/>
      <c r="Q640"/>
      <c r="R640"/>
      <c r="S640"/>
    </row>
    <row r="641" spans="1:19" s="201" customFormat="1" ht="15.75" customHeight="1" x14ac:dyDescent="0.2">
      <c r="A641"/>
      <c r="B641"/>
      <c r="C641" s="249"/>
      <c r="D641"/>
      <c r="E641"/>
      <c r="H641" s="276"/>
      <c r="I641"/>
      <c r="K641"/>
      <c r="L641"/>
      <c r="M641"/>
      <c r="N641"/>
      <c r="O641"/>
      <c r="P641"/>
      <c r="Q641"/>
      <c r="R641"/>
      <c r="S641"/>
    </row>
    <row r="642" spans="1:19" s="201" customFormat="1" ht="15.75" customHeight="1" x14ac:dyDescent="0.2">
      <c r="A642"/>
      <c r="B642"/>
      <c r="C642" s="249"/>
      <c r="D642"/>
      <c r="E642"/>
      <c r="H642" s="276"/>
      <c r="I642"/>
      <c r="K642"/>
      <c r="L642"/>
      <c r="M642"/>
      <c r="N642"/>
      <c r="O642"/>
      <c r="P642"/>
      <c r="Q642"/>
      <c r="R642"/>
      <c r="S642"/>
    </row>
    <row r="643" spans="1:19" s="201" customFormat="1" ht="15.75" customHeight="1" x14ac:dyDescent="0.2">
      <c r="A643"/>
      <c r="B643"/>
      <c r="C643" s="249"/>
      <c r="D643"/>
      <c r="E643"/>
      <c r="H643" s="276"/>
      <c r="I643"/>
      <c r="K643"/>
      <c r="L643"/>
      <c r="M643"/>
      <c r="N643"/>
      <c r="O643"/>
      <c r="P643"/>
      <c r="Q643"/>
      <c r="R643"/>
      <c r="S643"/>
    </row>
    <row r="644" spans="1:19" s="201" customFormat="1" ht="15.75" customHeight="1" x14ac:dyDescent="0.2">
      <c r="A644"/>
      <c r="B644"/>
      <c r="C644" s="249"/>
      <c r="D644"/>
      <c r="E644"/>
      <c r="H644" s="276"/>
      <c r="I644"/>
      <c r="K644"/>
      <c r="L644"/>
      <c r="M644"/>
      <c r="N644"/>
      <c r="O644"/>
      <c r="P644"/>
      <c r="Q644"/>
      <c r="R644"/>
      <c r="S644"/>
    </row>
    <row r="645" spans="1:19" s="201" customFormat="1" ht="15.75" customHeight="1" x14ac:dyDescent="0.2">
      <c r="A645"/>
      <c r="B645"/>
      <c r="C645" s="249"/>
      <c r="D645"/>
      <c r="E645"/>
      <c r="H645" s="276"/>
      <c r="I645"/>
      <c r="K645"/>
      <c r="L645"/>
      <c r="M645"/>
      <c r="N645"/>
      <c r="O645"/>
      <c r="P645"/>
      <c r="Q645"/>
      <c r="R645"/>
      <c r="S645"/>
    </row>
    <row r="646" spans="1:19" s="201" customFormat="1" ht="15.75" customHeight="1" x14ac:dyDescent="0.2">
      <c r="A646"/>
      <c r="B646"/>
      <c r="C646" s="249"/>
      <c r="D646"/>
      <c r="E646"/>
      <c r="H646" s="276"/>
      <c r="I646"/>
      <c r="K646"/>
      <c r="L646"/>
      <c r="M646"/>
      <c r="N646"/>
      <c r="O646"/>
      <c r="P646"/>
      <c r="Q646"/>
      <c r="R646"/>
      <c r="S646"/>
    </row>
    <row r="647" spans="1:19" s="201" customFormat="1" ht="15.75" customHeight="1" x14ac:dyDescent="0.2">
      <c r="A647"/>
      <c r="B647"/>
      <c r="C647" s="249"/>
      <c r="D647"/>
      <c r="E647"/>
      <c r="H647" s="276"/>
      <c r="I647"/>
      <c r="K647"/>
      <c r="L647"/>
      <c r="M647"/>
      <c r="N647"/>
      <c r="O647"/>
      <c r="P647"/>
      <c r="Q647"/>
      <c r="R647"/>
      <c r="S647"/>
    </row>
    <row r="648" spans="1:19" s="201" customFormat="1" ht="15.75" customHeight="1" x14ac:dyDescent="0.2">
      <c r="A648"/>
      <c r="B648"/>
      <c r="C648" s="249"/>
      <c r="D648"/>
      <c r="E648"/>
      <c r="H648" s="276"/>
      <c r="I648"/>
      <c r="K648"/>
      <c r="L648"/>
      <c r="M648"/>
      <c r="N648"/>
      <c r="O648"/>
      <c r="P648"/>
      <c r="Q648"/>
      <c r="R648"/>
      <c r="S648"/>
    </row>
    <row r="649" spans="1:19" s="201" customFormat="1" ht="15.75" customHeight="1" x14ac:dyDescent="0.2">
      <c r="A649"/>
      <c r="B649"/>
      <c r="C649" s="249"/>
      <c r="D649"/>
      <c r="E649"/>
      <c r="H649" s="276"/>
      <c r="I649"/>
      <c r="K649"/>
      <c r="L649"/>
      <c r="M649"/>
      <c r="N649"/>
      <c r="O649"/>
      <c r="P649"/>
      <c r="Q649"/>
      <c r="R649"/>
      <c r="S649"/>
    </row>
    <row r="650" spans="1:19" s="201" customFormat="1" ht="15.75" customHeight="1" x14ac:dyDescent="0.2">
      <c r="A650"/>
      <c r="B650"/>
      <c r="C650" s="249"/>
      <c r="D650"/>
      <c r="E650"/>
      <c r="H650" s="276"/>
      <c r="I650"/>
      <c r="K650"/>
      <c r="L650"/>
      <c r="M650"/>
      <c r="N650"/>
      <c r="O650"/>
      <c r="P650"/>
      <c r="Q650"/>
      <c r="R650"/>
      <c r="S650"/>
    </row>
    <row r="651" spans="1:19" s="201" customFormat="1" ht="15.75" customHeight="1" x14ac:dyDescent="0.2">
      <c r="A651"/>
      <c r="B651"/>
      <c r="C651" s="249"/>
      <c r="D651"/>
      <c r="E651"/>
      <c r="H651" s="276"/>
      <c r="I651"/>
      <c r="K651"/>
      <c r="L651"/>
      <c r="M651"/>
      <c r="N651"/>
      <c r="O651"/>
      <c r="P651"/>
      <c r="Q651"/>
      <c r="R651"/>
      <c r="S651"/>
    </row>
    <row r="652" spans="1:19" s="201" customFormat="1" ht="15.75" customHeight="1" x14ac:dyDescent="0.2">
      <c r="A652"/>
      <c r="B652"/>
      <c r="C652" s="249"/>
      <c r="D652"/>
      <c r="E652"/>
      <c r="H652" s="276"/>
      <c r="I652"/>
      <c r="K652"/>
      <c r="L652"/>
      <c r="M652"/>
      <c r="N652"/>
      <c r="O652"/>
      <c r="P652"/>
      <c r="Q652"/>
      <c r="R652"/>
      <c r="S652"/>
    </row>
    <row r="653" spans="1:19" s="201" customFormat="1" ht="15.75" customHeight="1" x14ac:dyDescent="0.2">
      <c r="A653"/>
      <c r="B653"/>
      <c r="C653" s="249"/>
      <c r="D653"/>
      <c r="E653"/>
      <c r="H653" s="276"/>
      <c r="I653"/>
      <c r="K653"/>
      <c r="L653"/>
      <c r="M653"/>
      <c r="N653"/>
      <c r="O653"/>
      <c r="P653"/>
      <c r="Q653"/>
      <c r="R653"/>
      <c r="S653"/>
    </row>
    <row r="654" spans="1:19" s="201" customFormat="1" ht="15.75" customHeight="1" x14ac:dyDescent="0.2">
      <c r="A654"/>
      <c r="B654"/>
      <c r="C654" s="249"/>
      <c r="D654"/>
      <c r="E654"/>
      <c r="H654" s="276"/>
      <c r="I654"/>
      <c r="K654"/>
      <c r="L654"/>
      <c r="M654"/>
      <c r="N654"/>
      <c r="O654"/>
      <c r="P654"/>
      <c r="Q654"/>
      <c r="R654"/>
      <c r="S654"/>
    </row>
    <row r="655" spans="1:19" s="201" customFormat="1" ht="15.75" customHeight="1" x14ac:dyDescent="0.2">
      <c r="A655"/>
      <c r="B655"/>
      <c r="C655" s="249"/>
      <c r="D655"/>
      <c r="E655"/>
      <c r="H655" s="276"/>
      <c r="I655"/>
      <c r="K655"/>
      <c r="L655"/>
      <c r="M655"/>
      <c r="N655"/>
      <c r="O655"/>
      <c r="P655"/>
      <c r="Q655"/>
      <c r="R655"/>
      <c r="S655"/>
    </row>
    <row r="656" spans="1:19" s="201" customFormat="1" ht="15.75" customHeight="1" x14ac:dyDescent="0.2">
      <c r="A656"/>
      <c r="B656"/>
      <c r="C656" s="249"/>
      <c r="D656"/>
      <c r="E656"/>
      <c r="H656" s="276"/>
      <c r="I656"/>
      <c r="K656"/>
      <c r="L656"/>
      <c r="M656"/>
      <c r="N656"/>
      <c r="O656"/>
      <c r="P656"/>
      <c r="Q656"/>
      <c r="R656"/>
      <c r="S656"/>
    </row>
    <row r="657" spans="1:19" s="201" customFormat="1" ht="15.75" customHeight="1" x14ac:dyDescent="0.2">
      <c r="A657"/>
      <c r="B657"/>
      <c r="C657" s="249"/>
      <c r="D657"/>
      <c r="E657"/>
      <c r="H657" s="276"/>
      <c r="I657"/>
      <c r="K657"/>
      <c r="L657"/>
      <c r="M657"/>
      <c r="N657"/>
      <c r="O657"/>
      <c r="P657"/>
      <c r="Q657"/>
      <c r="R657"/>
      <c r="S657"/>
    </row>
    <row r="658" spans="1:19" s="201" customFormat="1" ht="15.75" customHeight="1" x14ac:dyDescent="0.2">
      <c r="A658"/>
      <c r="B658"/>
      <c r="C658" s="249"/>
      <c r="D658"/>
      <c r="E658"/>
      <c r="H658" s="276"/>
      <c r="I658"/>
      <c r="K658"/>
      <c r="L658"/>
      <c r="M658"/>
      <c r="N658"/>
      <c r="O658"/>
      <c r="P658"/>
      <c r="Q658"/>
      <c r="R658"/>
      <c r="S658"/>
    </row>
    <row r="659" spans="1:19" s="201" customFormat="1" ht="15.75" customHeight="1" x14ac:dyDescent="0.2">
      <c r="A659"/>
      <c r="B659"/>
      <c r="C659" s="249"/>
      <c r="D659"/>
      <c r="E659"/>
      <c r="H659" s="276"/>
      <c r="I659"/>
      <c r="K659"/>
      <c r="L659"/>
      <c r="M659"/>
      <c r="N659"/>
      <c r="O659"/>
      <c r="P659"/>
      <c r="Q659"/>
      <c r="R659"/>
      <c r="S659"/>
    </row>
    <row r="660" spans="1:19" s="201" customFormat="1" ht="15.75" customHeight="1" x14ac:dyDescent="0.2">
      <c r="A660"/>
      <c r="B660"/>
      <c r="C660" s="249"/>
      <c r="D660"/>
      <c r="E660"/>
      <c r="H660" s="276"/>
      <c r="I660"/>
      <c r="K660"/>
      <c r="L660"/>
      <c r="M660"/>
      <c r="N660"/>
      <c r="O660"/>
      <c r="P660"/>
      <c r="Q660"/>
      <c r="R660"/>
      <c r="S660"/>
    </row>
    <row r="661" spans="1:19" s="201" customFormat="1" ht="15.75" customHeight="1" x14ac:dyDescent="0.2">
      <c r="A661"/>
      <c r="B661"/>
      <c r="C661" s="249"/>
      <c r="D661"/>
      <c r="E661"/>
      <c r="H661" s="276"/>
      <c r="I661"/>
      <c r="K661"/>
      <c r="L661"/>
      <c r="M661"/>
      <c r="N661"/>
      <c r="O661"/>
      <c r="P661"/>
      <c r="Q661"/>
      <c r="R661"/>
      <c r="S661"/>
    </row>
    <row r="662" spans="1:19" s="201" customFormat="1" ht="15.75" customHeight="1" x14ac:dyDescent="0.2">
      <c r="A662"/>
      <c r="B662"/>
      <c r="C662" s="249"/>
      <c r="D662"/>
      <c r="E662"/>
      <c r="H662" s="276"/>
      <c r="I662"/>
      <c r="K662"/>
      <c r="L662"/>
      <c r="M662"/>
      <c r="N662"/>
      <c r="O662"/>
      <c r="P662"/>
      <c r="Q662"/>
      <c r="R662"/>
      <c r="S662"/>
    </row>
    <row r="663" spans="1:19" s="201" customFormat="1" ht="15.75" customHeight="1" x14ac:dyDescent="0.2">
      <c r="A663"/>
      <c r="B663"/>
      <c r="C663" s="249"/>
      <c r="D663"/>
      <c r="E663"/>
      <c r="H663" s="276"/>
      <c r="I663"/>
      <c r="K663"/>
      <c r="L663"/>
      <c r="M663"/>
      <c r="N663"/>
      <c r="O663"/>
      <c r="P663"/>
      <c r="Q663"/>
      <c r="R663"/>
      <c r="S663"/>
    </row>
    <row r="664" spans="1:19" s="201" customFormat="1" ht="15.75" customHeight="1" x14ac:dyDescent="0.2">
      <c r="A664"/>
      <c r="B664"/>
      <c r="C664" s="249"/>
      <c r="D664"/>
      <c r="E664"/>
      <c r="H664" s="276"/>
      <c r="I664"/>
      <c r="K664"/>
      <c r="L664"/>
      <c r="M664"/>
      <c r="N664"/>
      <c r="O664"/>
      <c r="P664"/>
      <c r="Q664"/>
      <c r="R664"/>
      <c r="S664"/>
    </row>
    <row r="665" spans="1:19" s="201" customFormat="1" ht="15.75" customHeight="1" x14ac:dyDescent="0.2">
      <c r="A665"/>
      <c r="B665"/>
      <c r="C665" s="249"/>
      <c r="D665"/>
      <c r="E665"/>
      <c r="H665" s="276"/>
      <c r="I665"/>
      <c r="K665"/>
      <c r="L665"/>
      <c r="M665"/>
      <c r="N665"/>
      <c r="O665"/>
      <c r="P665"/>
      <c r="Q665"/>
      <c r="R665"/>
      <c r="S665"/>
    </row>
    <row r="666" spans="1:19" s="201" customFormat="1" ht="15.75" customHeight="1" x14ac:dyDescent="0.2">
      <c r="A666"/>
      <c r="B666"/>
      <c r="C666" s="249"/>
      <c r="D666"/>
      <c r="E666"/>
      <c r="H666" s="276"/>
      <c r="I666"/>
      <c r="K666"/>
      <c r="L666"/>
      <c r="M666"/>
      <c r="N666"/>
      <c r="O666"/>
      <c r="P666"/>
      <c r="Q666"/>
      <c r="R666"/>
      <c r="S666"/>
    </row>
    <row r="667" spans="1:19" s="201" customFormat="1" ht="15.75" customHeight="1" x14ac:dyDescent="0.2">
      <c r="A667"/>
      <c r="B667"/>
      <c r="C667" s="249"/>
      <c r="D667"/>
      <c r="E667"/>
      <c r="H667" s="276"/>
      <c r="I667"/>
      <c r="K667"/>
      <c r="L667"/>
      <c r="M667"/>
      <c r="N667"/>
      <c r="O667"/>
      <c r="P667"/>
      <c r="Q667"/>
      <c r="R667"/>
      <c r="S667"/>
    </row>
    <row r="668" spans="1:19" s="201" customFormat="1" ht="15.75" customHeight="1" x14ac:dyDescent="0.2">
      <c r="A668"/>
      <c r="B668"/>
      <c r="C668" s="249"/>
      <c r="D668"/>
      <c r="E668"/>
      <c r="H668" s="276"/>
      <c r="I668"/>
      <c r="K668"/>
      <c r="L668"/>
      <c r="M668"/>
      <c r="N668"/>
      <c r="O668"/>
      <c r="P668"/>
      <c r="Q668"/>
      <c r="R668"/>
      <c r="S668"/>
    </row>
    <row r="669" spans="1:19" s="201" customFormat="1" ht="15.75" customHeight="1" x14ac:dyDescent="0.2">
      <c r="A669"/>
      <c r="B669"/>
      <c r="C669" s="249"/>
      <c r="D669"/>
      <c r="E669"/>
      <c r="H669" s="276"/>
      <c r="I669"/>
      <c r="K669"/>
      <c r="L669"/>
      <c r="M669"/>
      <c r="N669"/>
      <c r="O669"/>
      <c r="P669"/>
      <c r="Q669"/>
      <c r="R669"/>
      <c r="S669"/>
    </row>
    <row r="670" spans="1:19" s="201" customFormat="1" ht="15.75" customHeight="1" x14ac:dyDescent="0.2">
      <c r="A670"/>
      <c r="B670"/>
      <c r="C670" s="249"/>
      <c r="D670"/>
      <c r="E670"/>
      <c r="H670" s="276"/>
      <c r="I670"/>
      <c r="K670"/>
      <c r="L670"/>
      <c r="M670"/>
      <c r="N670"/>
      <c r="O670"/>
      <c r="P670"/>
      <c r="Q670"/>
      <c r="R670"/>
      <c r="S670"/>
    </row>
    <row r="671" spans="1:19" s="201" customFormat="1" ht="15.75" customHeight="1" x14ac:dyDescent="0.2">
      <c r="A671"/>
      <c r="B671"/>
      <c r="C671" s="249"/>
      <c r="D671"/>
      <c r="E671"/>
      <c r="H671" s="276"/>
      <c r="I671"/>
      <c r="K671"/>
      <c r="L671"/>
      <c r="M671"/>
      <c r="N671"/>
      <c r="O671"/>
      <c r="P671"/>
      <c r="Q671"/>
      <c r="R671"/>
      <c r="S671"/>
    </row>
    <row r="672" spans="1:19" s="201" customFormat="1" ht="15.75" customHeight="1" x14ac:dyDescent="0.2">
      <c r="A672"/>
      <c r="B672"/>
      <c r="C672" s="249"/>
      <c r="D672"/>
      <c r="E672"/>
      <c r="H672" s="276"/>
      <c r="I672"/>
      <c r="K672"/>
      <c r="L672"/>
      <c r="M672"/>
      <c r="N672"/>
      <c r="O672"/>
      <c r="P672"/>
      <c r="Q672"/>
      <c r="R672"/>
      <c r="S672"/>
    </row>
    <row r="673" spans="1:19" s="201" customFormat="1" ht="15.75" customHeight="1" x14ac:dyDescent="0.2">
      <c r="A673"/>
      <c r="B673"/>
      <c r="C673" s="249"/>
      <c r="D673"/>
      <c r="E673"/>
      <c r="H673" s="276"/>
      <c r="I673"/>
      <c r="K673"/>
      <c r="L673"/>
      <c r="M673"/>
      <c r="N673"/>
      <c r="O673"/>
      <c r="P673"/>
      <c r="Q673"/>
      <c r="R673"/>
      <c r="S673"/>
    </row>
    <row r="674" spans="1:19" s="201" customFormat="1" ht="15.75" customHeight="1" x14ac:dyDescent="0.2">
      <c r="A674"/>
      <c r="B674"/>
      <c r="C674" s="249"/>
      <c r="D674"/>
      <c r="E674"/>
      <c r="H674" s="276"/>
      <c r="I674"/>
      <c r="K674"/>
      <c r="L674"/>
      <c r="M674"/>
      <c r="N674"/>
      <c r="O674"/>
      <c r="P674"/>
      <c r="Q674"/>
      <c r="R674"/>
      <c r="S674"/>
    </row>
    <row r="675" spans="1:19" s="201" customFormat="1" ht="15.75" customHeight="1" x14ac:dyDescent="0.2">
      <c r="A675"/>
      <c r="B675"/>
      <c r="C675" s="249"/>
      <c r="D675"/>
      <c r="E675"/>
      <c r="H675" s="276"/>
      <c r="I675"/>
      <c r="K675"/>
      <c r="L675"/>
      <c r="M675"/>
      <c r="N675"/>
      <c r="O675"/>
      <c r="P675"/>
      <c r="Q675"/>
      <c r="R675"/>
      <c r="S675"/>
    </row>
    <row r="676" spans="1:19" s="201" customFormat="1" ht="15.75" customHeight="1" x14ac:dyDescent="0.2">
      <c r="A676"/>
      <c r="B676"/>
      <c r="C676" s="249"/>
      <c r="D676"/>
      <c r="E676"/>
      <c r="H676" s="276"/>
      <c r="I676"/>
      <c r="K676"/>
      <c r="L676"/>
      <c r="M676"/>
      <c r="N676"/>
      <c r="O676"/>
      <c r="P676"/>
      <c r="Q676"/>
      <c r="R676"/>
      <c r="S676"/>
    </row>
    <row r="677" spans="1:19" s="201" customFormat="1" ht="15.75" customHeight="1" x14ac:dyDescent="0.2">
      <c r="A677"/>
      <c r="B677"/>
      <c r="C677" s="249"/>
      <c r="D677"/>
      <c r="E677"/>
      <c r="H677" s="276"/>
      <c r="I677"/>
      <c r="K677"/>
      <c r="L677"/>
      <c r="M677"/>
      <c r="N677"/>
      <c r="O677"/>
      <c r="P677"/>
      <c r="Q677"/>
      <c r="R677"/>
      <c r="S677"/>
    </row>
    <row r="678" spans="1:19" s="201" customFormat="1" ht="15.75" customHeight="1" x14ac:dyDescent="0.2">
      <c r="A678"/>
      <c r="B678"/>
      <c r="C678" s="249"/>
      <c r="D678"/>
      <c r="E678"/>
      <c r="H678" s="276"/>
      <c r="I678"/>
      <c r="K678"/>
      <c r="L678"/>
      <c r="M678"/>
      <c r="N678"/>
      <c r="O678"/>
      <c r="P678"/>
      <c r="Q678"/>
      <c r="R678"/>
      <c r="S678"/>
    </row>
    <row r="679" spans="1:19" s="201" customFormat="1" ht="15.75" customHeight="1" x14ac:dyDescent="0.2">
      <c r="A679"/>
      <c r="B679"/>
      <c r="C679" s="249"/>
      <c r="D679"/>
      <c r="E679"/>
      <c r="H679" s="276"/>
      <c r="I679"/>
      <c r="K679"/>
      <c r="L679"/>
      <c r="M679"/>
      <c r="N679"/>
      <c r="O679"/>
      <c r="P679"/>
      <c r="Q679"/>
      <c r="R679"/>
      <c r="S679"/>
    </row>
    <row r="680" spans="1:19" s="201" customFormat="1" ht="15.75" customHeight="1" x14ac:dyDescent="0.2">
      <c r="A680"/>
      <c r="B680"/>
      <c r="C680" s="249"/>
      <c r="D680"/>
      <c r="E680"/>
      <c r="H680" s="276"/>
      <c r="I680"/>
      <c r="K680"/>
      <c r="L680"/>
      <c r="M680"/>
      <c r="N680"/>
      <c r="O680"/>
      <c r="P680"/>
      <c r="Q680"/>
      <c r="R680"/>
      <c r="S680"/>
    </row>
    <row r="681" spans="1:19" s="201" customFormat="1" ht="15.75" customHeight="1" x14ac:dyDescent="0.2">
      <c r="A681"/>
      <c r="B681"/>
      <c r="C681" s="249"/>
      <c r="D681"/>
      <c r="E681"/>
      <c r="H681" s="276"/>
      <c r="I681"/>
      <c r="K681"/>
      <c r="L681"/>
      <c r="M681"/>
      <c r="N681"/>
      <c r="O681"/>
      <c r="P681"/>
      <c r="Q681"/>
      <c r="R681"/>
      <c r="S681"/>
    </row>
    <row r="682" spans="1:19" s="201" customFormat="1" ht="15.75" customHeight="1" x14ac:dyDescent="0.2">
      <c r="A682"/>
      <c r="B682"/>
      <c r="C682" s="249"/>
      <c r="D682"/>
      <c r="E682"/>
      <c r="H682" s="276"/>
      <c r="I682"/>
      <c r="K682"/>
      <c r="L682"/>
      <c r="M682"/>
      <c r="N682"/>
      <c r="O682"/>
      <c r="P682"/>
      <c r="Q682"/>
      <c r="R682"/>
      <c r="S682"/>
    </row>
    <row r="683" spans="1:19" s="201" customFormat="1" ht="15.75" customHeight="1" x14ac:dyDescent="0.2">
      <c r="A683"/>
      <c r="B683"/>
      <c r="C683" s="249"/>
      <c r="D683"/>
      <c r="E683"/>
      <c r="H683" s="276"/>
      <c r="I683"/>
      <c r="K683"/>
      <c r="L683"/>
      <c r="M683"/>
      <c r="N683"/>
      <c r="O683"/>
      <c r="P683"/>
      <c r="Q683"/>
      <c r="R683"/>
      <c r="S683"/>
    </row>
    <row r="684" spans="1:19" s="201" customFormat="1" ht="15.75" customHeight="1" x14ac:dyDescent="0.2">
      <c r="A684"/>
      <c r="B684"/>
      <c r="C684" s="249"/>
      <c r="D684"/>
      <c r="E684"/>
      <c r="H684" s="276"/>
      <c r="I684"/>
      <c r="K684"/>
      <c r="L684"/>
      <c r="M684"/>
      <c r="N684"/>
      <c r="O684"/>
      <c r="P684"/>
      <c r="Q684"/>
      <c r="R684"/>
      <c r="S684"/>
    </row>
    <row r="685" spans="1:19" s="201" customFormat="1" ht="15.75" customHeight="1" x14ac:dyDescent="0.2">
      <c r="A685"/>
      <c r="B685"/>
      <c r="C685" s="249"/>
      <c r="D685"/>
      <c r="E685"/>
      <c r="H685" s="276"/>
      <c r="I685"/>
      <c r="K685"/>
      <c r="L685"/>
      <c r="M685"/>
      <c r="N685"/>
      <c r="O685"/>
      <c r="P685"/>
      <c r="Q685"/>
      <c r="R685"/>
      <c r="S685"/>
    </row>
    <row r="686" spans="1:19" s="201" customFormat="1" ht="15.75" customHeight="1" x14ac:dyDescent="0.2">
      <c r="A686"/>
      <c r="B686"/>
      <c r="C686" s="249"/>
      <c r="D686"/>
      <c r="E686"/>
      <c r="H686" s="276"/>
      <c r="I686"/>
      <c r="K686"/>
      <c r="L686"/>
      <c r="M686"/>
      <c r="N686"/>
      <c r="O686"/>
      <c r="P686"/>
      <c r="Q686"/>
      <c r="R686"/>
      <c r="S686"/>
    </row>
    <row r="687" spans="1:19" s="201" customFormat="1" ht="15.75" customHeight="1" x14ac:dyDescent="0.2">
      <c r="A687"/>
      <c r="B687"/>
      <c r="C687" s="249"/>
      <c r="D687"/>
      <c r="E687"/>
      <c r="H687" s="276"/>
      <c r="I687"/>
      <c r="K687"/>
      <c r="L687"/>
      <c r="M687"/>
      <c r="N687"/>
      <c r="O687"/>
      <c r="P687"/>
      <c r="Q687"/>
      <c r="R687"/>
      <c r="S687"/>
    </row>
    <row r="688" spans="1:19" s="201" customFormat="1" ht="15.75" customHeight="1" x14ac:dyDescent="0.2">
      <c r="A688"/>
      <c r="B688"/>
      <c r="C688" s="249"/>
      <c r="D688"/>
      <c r="E688"/>
      <c r="H688" s="276"/>
      <c r="I688"/>
      <c r="K688"/>
      <c r="L688"/>
      <c r="M688"/>
      <c r="N688"/>
      <c r="O688"/>
      <c r="P688"/>
      <c r="Q688"/>
      <c r="R688"/>
      <c r="S688"/>
    </row>
    <row r="689" spans="1:19" s="201" customFormat="1" ht="15.75" customHeight="1" x14ac:dyDescent="0.2">
      <c r="A689"/>
      <c r="B689"/>
      <c r="C689" s="249"/>
      <c r="D689"/>
      <c r="E689"/>
      <c r="H689" s="276"/>
      <c r="I689"/>
      <c r="K689"/>
      <c r="L689"/>
      <c r="M689"/>
      <c r="N689"/>
      <c r="O689"/>
      <c r="P689"/>
      <c r="Q689"/>
      <c r="R689"/>
      <c r="S689"/>
    </row>
    <row r="690" spans="1:19" s="201" customFormat="1" ht="15.75" customHeight="1" x14ac:dyDescent="0.2">
      <c r="A690"/>
      <c r="B690"/>
      <c r="C690" s="249"/>
      <c r="D690"/>
      <c r="E690"/>
      <c r="H690" s="276"/>
      <c r="I690"/>
      <c r="K690"/>
      <c r="L690"/>
      <c r="M690"/>
      <c r="N690"/>
      <c r="O690"/>
      <c r="P690"/>
      <c r="Q690"/>
      <c r="R690"/>
      <c r="S690"/>
    </row>
    <row r="691" spans="1:19" s="201" customFormat="1" ht="15.75" customHeight="1" x14ac:dyDescent="0.2">
      <c r="A691"/>
      <c r="B691"/>
      <c r="C691" s="249"/>
      <c r="D691"/>
      <c r="E691"/>
      <c r="H691" s="276"/>
      <c r="I691"/>
      <c r="K691"/>
      <c r="L691"/>
      <c r="M691"/>
      <c r="N691"/>
      <c r="O691"/>
      <c r="P691"/>
      <c r="Q691"/>
      <c r="R691"/>
      <c r="S691"/>
    </row>
    <row r="692" spans="1:19" s="201" customFormat="1" ht="15.75" customHeight="1" x14ac:dyDescent="0.2">
      <c r="A692"/>
      <c r="B692"/>
      <c r="C692" s="249"/>
      <c r="D692"/>
      <c r="E692"/>
      <c r="H692" s="276"/>
      <c r="I692"/>
      <c r="K692"/>
      <c r="L692"/>
      <c r="M692"/>
      <c r="N692"/>
      <c r="O692"/>
      <c r="P692"/>
      <c r="Q692"/>
      <c r="R692"/>
      <c r="S692"/>
    </row>
    <row r="693" spans="1:19" s="201" customFormat="1" ht="15.75" customHeight="1" x14ac:dyDescent="0.2">
      <c r="A693"/>
      <c r="B693"/>
      <c r="C693" s="249"/>
      <c r="D693"/>
      <c r="E693"/>
      <c r="H693" s="276"/>
      <c r="I693"/>
      <c r="K693"/>
      <c r="L693"/>
      <c r="M693"/>
      <c r="N693"/>
      <c r="O693"/>
      <c r="P693"/>
      <c r="Q693"/>
      <c r="R693"/>
      <c r="S693"/>
    </row>
    <row r="694" spans="1:19" s="201" customFormat="1" ht="15.75" customHeight="1" x14ac:dyDescent="0.2">
      <c r="A694"/>
      <c r="B694"/>
      <c r="C694" s="249"/>
      <c r="D694"/>
      <c r="E694"/>
      <c r="H694" s="276"/>
      <c r="I694"/>
      <c r="K694"/>
      <c r="L694"/>
      <c r="M694"/>
      <c r="N694"/>
      <c r="O694"/>
      <c r="P694"/>
      <c r="Q694"/>
      <c r="R694"/>
      <c r="S694"/>
    </row>
    <row r="695" spans="1:19" s="201" customFormat="1" ht="15.75" customHeight="1" x14ac:dyDescent="0.2">
      <c r="A695"/>
      <c r="B695"/>
      <c r="C695" s="249"/>
      <c r="D695"/>
      <c r="E695"/>
      <c r="H695" s="276"/>
      <c r="I695"/>
      <c r="K695"/>
      <c r="L695"/>
      <c r="M695"/>
      <c r="N695"/>
      <c r="O695"/>
      <c r="P695"/>
      <c r="Q695"/>
      <c r="R695"/>
      <c r="S695"/>
    </row>
    <row r="696" spans="1:19" s="201" customFormat="1" ht="15.75" customHeight="1" x14ac:dyDescent="0.2">
      <c r="A696"/>
      <c r="B696"/>
      <c r="C696" s="249"/>
      <c r="D696"/>
      <c r="E696"/>
      <c r="H696" s="276"/>
      <c r="I696"/>
      <c r="K696"/>
      <c r="L696"/>
      <c r="M696"/>
      <c r="N696"/>
      <c r="O696"/>
      <c r="P696"/>
      <c r="Q696"/>
      <c r="R696"/>
      <c r="S696"/>
    </row>
    <row r="697" spans="1:19" s="201" customFormat="1" ht="15.75" customHeight="1" x14ac:dyDescent="0.2">
      <c r="A697"/>
      <c r="B697"/>
      <c r="C697" s="249"/>
      <c r="D697"/>
      <c r="E697"/>
      <c r="H697" s="276"/>
      <c r="I697"/>
      <c r="K697"/>
      <c r="L697"/>
      <c r="M697"/>
      <c r="N697"/>
      <c r="O697"/>
      <c r="P697"/>
      <c r="Q697"/>
      <c r="R697"/>
      <c r="S697"/>
    </row>
    <row r="698" spans="1:19" s="201" customFormat="1" ht="15.75" customHeight="1" x14ac:dyDescent="0.2">
      <c r="A698"/>
      <c r="B698"/>
      <c r="C698" s="249"/>
      <c r="D698"/>
      <c r="E698"/>
      <c r="H698" s="276"/>
      <c r="I698"/>
      <c r="K698"/>
      <c r="L698"/>
      <c r="M698"/>
      <c r="N698"/>
      <c r="O698"/>
      <c r="P698"/>
      <c r="Q698"/>
      <c r="R698"/>
      <c r="S698"/>
    </row>
    <row r="699" spans="1:19" s="201" customFormat="1" ht="15.75" customHeight="1" x14ac:dyDescent="0.2">
      <c r="A699"/>
      <c r="B699"/>
      <c r="C699" s="249"/>
      <c r="D699"/>
      <c r="E699"/>
      <c r="H699" s="276"/>
      <c r="I699"/>
      <c r="K699"/>
      <c r="L699"/>
      <c r="M699"/>
      <c r="N699"/>
      <c r="O699"/>
      <c r="P699"/>
      <c r="Q699"/>
      <c r="R699"/>
      <c r="S699"/>
    </row>
    <row r="700" spans="1:19" s="201" customFormat="1" ht="15.75" customHeight="1" x14ac:dyDescent="0.2">
      <c r="A700"/>
      <c r="B700"/>
      <c r="C700" s="249"/>
      <c r="D700"/>
      <c r="E700"/>
      <c r="H700" s="276"/>
      <c r="I700"/>
      <c r="K700"/>
      <c r="L700"/>
      <c r="M700"/>
      <c r="N700"/>
      <c r="O700"/>
      <c r="P700"/>
      <c r="Q700"/>
      <c r="R700"/>
      <c r="S700"/>
    </row>
    <row r="701" spans="1:19" s="201" customFormat="1" ht="15.75" customHeight="1" x14ac:dyDescent="0.2">
      <c r="A701"/>
      <c r="B701"/>
      <c r="C701" s="249"/>
      <c r="D701"/>
      <c r="E701"/>
      <c r="H701" s="276"/>
      <c r="I701"/>
      <c r="K701"/>
      <c r="L701"/>
      <c r="M701"/>
      <c r="N701"/>
      <c r="O701"/>
      <c r="P701"/>
      <c r="Q701"/>
      <c r="R701"/>
      <c r="S701"/>
    </row>
    <row r="702" spans="1:19" s="201" customFormat="1" ht="15.75" customHeight="1" x14ac:dyDescent="0.2">
      <c r="A702"/>
      <c r="B702"/>
      <c r="C702" s="249"/>
      <c r="D702"/>
      <c r="E702"/>
      <c r="H702" s="276"/>
      <c r="I702"/>
      <c r="K702"/>
      <c r="L702"/>
      <c r="M702"/>
      <c r="N702"/>
      <c r="O702"/>
      <c r="P702"/>
      <c r="Q702"/>
      <c r="R702"/>
      <c r="S702"/>
    </row>
    <row r="703" spans="1:19" s="201" customFormat="1" ht="15.75" customHeight="1" x14ac:dyDescent="0.2">
      <c r="A703"/>
      <c r="B703"/>
      <c r="C703" s="249"/>
      <c r="D703"/>
      <c r="E703"/>
      <c r="H703" s="276"/>
      <c r="I703"/>
      <c r="K703"/>
      <c r="L703"/>
      <c r="M703"/>
      <c r="N703"/>
      <c r="O703"/>
      <c r="P703"/>
      <c r="Q703"/>
      <c r="R703"/>
      <c r="S703"/>
    </row>
    <row r="704" spans="1:19" s="201" customFormat="1" ht="15.75" customHeight="1" x14ac:dyDescent="0.2">
      <c r="A704"/>
      <c r="B704"/>
      <c r="C704" s="249"/>
      <c r="D704"/>
      <c r="E704"/>
      <c r="H704" s="276"/>
      <c r="I704"/>
      <c r="K704"/>
      <c r="L704"/>
      <c r="M704"/>
      <c r="N704"/>
      <c r="O704"/>
      <c r="P704"/>
      <c r="Q704"/>
      <c r="R704"/>
      <c r="S704"/>
    </row>
    <row r="705" spans="1:19" s="201" customFormat="1" ht="15.75" customHeight="1" x14ac:dyDescent="0.2">
      <c r="A705"/>
      <c r="B705"/>
      <c r="C705" s="249"/>
      <c r="D705"/>
      <c r="E705"/>
      <c r="H705" s="276"/>
      <c r="I705"/>
      <c r="K705"/>
      <c r="L705"/>
      <c r="M705"/>
      <c r="N705"/>
      <c r="O705"/>
      <c r="P705"/>
      <c r="Q705"/>
      <c r="R705"/>
      <c r="S705"/>
    </row>
    <row r="706" spans="1:19" s="201" customFormat="1" ht="15.75" customHeight="1" x14ac:dyDescent="0.2">
      <c r="A706"/>
      <c r="B706"/>
      <c r="C706" s="249"/>
      <c r="D706"/>
      <c r="E706"/>
      <c r="H706" s="276"/>
      <c r="I706"/>
      <c r="K706"/>
      <c r="L706"/>
      <c r="M706"/>
      <c r="N706"/>
      <c r="O706"/>
      <c r="P706"/>
      <c r="Q706"/>
      <c r="R706"/>
      <c r="S706"/>
    </row>
    <row r="707" spans="1:19" s="201" customFormat="1" ht="15.75" customHeight="1" x14ac:dyDescent="0.2">
      <c r="A707"/>
      <c r="B707"/>
      <c r="C707" s="249"/>
      <c r="D707"/>
      <c r="E707"/>
      <c r="H707" s="276"/>
      <c r="I707"/>
      <c r="K707"/>
      <c r="L707"/>
      <c r="M707"/>
      <c r="N707"/>
      <c r="O707"/>
      <c r="P707"/>
      <c r="Q707"/>
      <c r="R707"/>
      <c r="S707"/>
    </row>
    <row r="708" spans="1:19" s="201" customFormat="1" ht="15.75" customHeight="1" x14ac:dyDescent="0.2">
      <c r="A708"/>
      <c r="B708"/>
      <c r="C708" s="249"/>
      <c r="D708"/>
      <c r="E708"/>
      <c r="H708" s="276"/>
      <c r="I708"/>
      <c r="K708"/>
      <c r="L708"/>
      <c r="M708"/>
      <c r="N708"/>
      <c r="O708"/>
      <c r="P708"/>
      <c r="Q708"/>
      <c r="R708"/>
      <c r="S708"/>
    </row>
    <row r="709" spans="1:19" s="201" customFormat="1" ht="15.75" customHeight="1" x14ac:dyDescent="0.2">
      <c r="A709"/>
      <c r="B709"/>
      <c r="C709" s="249"/>
      <c r="D709"/>
      <c r="E709"/>
      <c r="H709" s="276"/>
      <c r="I709"/>
      <c r="K709"/>
      <c r="L709"/>
      <c r="M709"/>
      <c r="N709"/>
      <c r="O709"/>
      <c r="P709"/>
      <c r="Q709"/>
      <c r="R709"/>
      <c r="S709"/>
    </row>
    <row r="710" spans="1:19" s="201" customFormat="1" ht="15.75" customHeight="1" x14ac:dyDescent="0.2">
      <c r="A710"/>
      <c r="B710"/>
      <c r="C710" s="249"/>
      <c r="D710"/>
      <c r="E710"/>
      <c r="H710" s="276"/>
      <c r="I710"/>
      <c r="K710"/>
      <c r="L710"/>
      <c r="M710"/>
      <c r="N710"/>
      <c r="O710"/>
      <c r="P710"/>
      <c r="Q710"/>
      <c r="R710"/>
      <c r="S710"/>
    </row>
    <row r="711" spans="1:19" s="201" customFormat="1" ht="15.75" customHeight="1" x14ac:dyDescent="0.2">
      <c r="A711"/>
      <c r="B711"/>
      <c r="C711" s="249"/>
      <c r="D711"/>
      <c r="E711"/>
      <c r="H711" s="276"/>
      <c r="I711"/>
      <c r="K711"/>
      <c r="L711"/>
      <c r="M711"/>
      <c r="N711"/>
      <c r="O711"/>
      <c r="P711"/>
      <c r="Q711"/>
      <c r="R711"/>
      <c r="S711"/>
    </row>
    <row r="712" spans="1:19" s="201" customFormat="1" ht="15.75" customHeight="1" x14ac:dyDescent="0.2">
      <c r="A712"/>
      <c r="B712"/>
      <c r="C712" s="249"/>
      <c r="D712"/>
      <c r="E712"/>
      <c r="H712" s="276"/>
      <c r="I712"/>
      <c r="K712"/>
      <c r="L712"/>
      <c r="M712"/>
      <c r="N712"/>
      <c r="O712"/>
      <c r="P712"/>
      <c r="Q712"/>
      <c r="R712"/>
      <c r="S712"/>
    </row>
    <row r="713" spans="1:19" s="201" customFormat="1" ht="15.75" customHeight="1" x14ac:dyDescent="0.2">
      <c r="A713"/>
      <c r="B713"/>
      <c r="C713" s="249"/>
      <c r="D713"/>
      <c r="E713"/>
      <c r="H713" s="276"/>
      <c r="I713"/>
      <c r="K713"/>
      <c r="L713"/>
      <c r="M713"/>
      <c r="N713"/>
      <c r="O713"/>
      <c r="P713"/>
      <c r="Q713"/>
      <c r="R713"/>
      <c r="S713"/>
    </row>
    <row r="714" spans="1:19" s="201" customFormat="1" ht="15.75" customHeight="1" x14ac:dyDescent="0.2">
      <c r="A714"/>
      <c r="B714"/>
      <c r="C714" s="249"/>
      <c r="D714"/>
      <c r="E714"/>
      <c r="H714" s="276"/>
      <c r="I714"/>
      <c r="K714"/>
      <c r="L714"/>
      <c r="M714"/>
      <c r="N714"/>
      <c r="O714"/>
      <c r="P714"/>
      <c r="Q714"/>
      <c r="R714"/>
      <c r="S714"/>
    </row>
    <row r="715" spans="1:19" s="201" customFormat="1" ht="15.75" customHeight="1" x14ac:dyDescent="0.2">
      <c r="A715"/>
      <c r="B715"/>
      <c r="C715" s="249"/>
      <c r="D715"/>
      <c r="E715"/>
      <c r="H715" s="276"/>
      <c r="I715"/>
      <c r="K715"/>
      <c r="L715"/>
      <c r="M715"/>
      <c r="N715"/>
      <c r="O715"/>
      <c r="P715"/>
      <c r="Q715"/>
      <c r="R715"/>
      <c r="S715"/>
    </row>
    <row r="716" spans="1:19" s="201" customFormat="1" ht="15.75" customHeight="1" x14ac:dyDescent="0.2">
      <c r="A716"/>
      <c r="B716"/>
      <c r="C716" s="249"/>
      <c r="D716"/>
      <c r="E716"/>
      <c r="H716" s="276"/>
      <c r="I716"/>
      <c r="K716"/>
      <c r="L716"/>
      <c r="M716"/>
      <c r="N716"/>
      <c r="O716"/>
      <c r="P716"/>
      <c r="Q716"/>
      <c r="R716"/>
      <c r="S716"/>
    </row>
    <row r="717" spans="1:19" s="201" customFormat="1" ht="15.75" customHeight="1" x14ac:dyDescent="0.2">
      <c r="A717"/>
      <c r="B717"/>
      <c r="C717" s="249"/>
      <c r="D717"/>
      <c r="E717"/>
      <c r="H717" s="276"/>
      <c r="I717"/>
      <c r="K717"/>
      <c r="L717"/>
      <c r="M717"/>
      <c r="N717"/>
      <c r="O717"/>
      <c r="P717"/>
      <c r="Q717"/>
      <c r="R717"/>
      <c r="S717"/>
    </row>
    <row r="718" spans="1:19" s="201" customFormat="1" ht="15.75" customHeight="1" x14ac:dyDescent="0.2">
      <c r="A718"/>
      <c r="B718"/>
      <c r="C718" s="249"/>
      <c r="D718"/>
      <c r="E718"/>
      <c r="H718" s="276"/>
      <c r="I718"/>
      <c r="K718"/>
      <c r="L718"/>
      <c r="M718"/>
      <c r="N718"/>
      <c r="O718"/>
      <c r="P718"/>
      <c r="Q718"/>
      <c r="R718"/>
      <c r="S718"/>
    </row>
    <row r="719" spans="1:19" s="201" customFormat="1" ht="15.75" customHeight="1" x14ac:dyDescent="0.2">
      <c r="A719"/>
      <c r="B719"/>
      <c r="C719" s="249"/>
      <c r="D719"/>
      <c r="E719"/>
      <c r="H719" s="276"/>
      <c r="I719"/>
      <c r="K719"/>
      <c r="L719"/>
      <c r="M719"/>
      <c r="N719"/>
      <c r="O719"/>
      <c r="P719"/>
      <c r="Q719"/>
      <c r="R719"/>
      <c r="S719"/>
    </row>
    <row r="720" spans="1:19" s="201" customFormat="1" ht="15.75" customHeight="1" x14ac:dyDescent="0.2">
      <c r="A720"/>
      <c r="B720"/>
      <c r="C720" s="249"/>
      <c r="D720"/>
      <c r="E720"/>
      <c r="H720" s="276"/>
      <c r="I720"/>
      <c r="K720"/>
      <c r="L720"/>
      <c r="M720"/>
      <c r="N720"/>
      <c r="O720"/>
      <c r="P720"/>
      <c r="Q720"/>
      <c r="R720"/>
      <c r="S720"/>
    </row>
    <row r="721" spans="1:19" s="201" customFormat="1" ht="15.75" customHeight="1" x14ac:dyDescent="0.2">
      <c r="A721"/>
      <c r="B721"/>
      <c r="C721" s="249"/>
      <c r="D721"/>
      <c r="E721"/>
      <c r="H721" s="276"/>
      <c r="I721"/>
      <c r="K721"/>
      <c r="L721"/>
      <c r="M721"/>
      <c r="N721"/>
      <c r="O721"/>
      <c r="P721"/>
      <c r="Q721"/>
      <c r="R721"/>
      <c r="S721"/>
    </row>
    <row r="722" spans="1:19" s="201" customFormat="1" ht="15.75" customHeight="1" x14ac:dyDescent="0.2">
      <c r="A722"/>
      <c r="B722"/>
      <c r="C722" s="249"/>
      <c r="D722"/>
      <c r="E722"/>
      <c r="H722" s="276"/>
      <c r="I722"/>
      <c r="K722"/>
      <c r="L722"/>
      <c r="M722"/>
      <c r="N722"/>
      <c r="O722"/>
      <c r="P722"/>
      <c r="Q722"/>
      <c r="R722"/>
      <c r="S722"/>
    </row>
    <row r="723" spans="1:19" s="201" customFormat="1" ht="15.75" customHeight="1" x14ac:dyDescent="0.2">
      <c r="A723"/>
      <c r="B723"/>
      <c r="C723" s="249"/>
      <c r="D723"/>
      <c r="E723"/>
      <c r="H723" s="276"/>
      <c r="I723"/>
      <c r="K723"/>
      <c r="L723"/>
      <c r="M723"/>
      <c r="N723"/>
      <c r="O723"/>
      <c r="P723"/>
      <c r="Q723"/>
      <c r="R723"/>
      <c r="S723"/>
    </row>
    <row r="724" spans="1:19" s="201" customFormat="1" ht="15.75" customHeight="1" x14ac:dyDescent="0.2">
      <c r="A724"/>
      <c r="B724"/>
      <c r="C724" s="249"/>
      <c r="D724"/>
      <c r="E724"/>
      <c r="H724" s="276"/>
      <c r="I724"/>
      <c r="K724"/>
      <c r="L724"/>
      <c r="M724"/>
      <c r="N724"/>
      <c r="O724"/>
      <c r="P724"/>
      <c r="Q724"/>
      <c r="R724"/>
      <c r="S724"/>
    </row>
    <row r="725" spans="1:19" s="201" customFormat="1" ht="15.75" customHeight="1" x14ac:dyDescent="0.2">
      <c r="A725"/>
      <c r="B725"/>
      <c r="C725" s="249"/>
      <c r="D725"/>
      <c r="E725"/>
      <c r="H725" s="276"/>
      <c r="I725"/>
      <c r="K725"/>
      <c r="L725"/>
      <c r="M725"/>
      <c r="N725"/>
      <c r="O725"/>
      <c r="P725"/>
      <c r="Q725"/>
      <c r="R725"/>
      <c r="S725"/>
    </row>
    <row r="726" spans="1:19" s="201" customFormat="1" ht="15.75" customHeight="1" x14ac:dyDescent="0.2">
      <c r="A726"/>
      <c r="B726"/>
      <c r="C726" s="249"/>
      <c r="D726"/>
      <c r="E726"/>
      <c r="H726" s="276"/>
      <c r="I726"/>
      <c r="K726"/>
      <c r="L726"/>
      <c r="M726"/>
      <c r="N726"/>
      <c r="O726"/>
      <c r="P726"/>
      <c r="Q726"/>
      <c r="R726"/>
      <c r="S726"/>
    </row>
    <row r="727" spans="1:19" s="201" customFormat="1" ht="15.75" customHeight="1" x14ac:dyDescent="0.2">
      <c r="A727"/>
      <c r="B727"/>
      <c r="C727" s="249"/>
      <c r="D727"/>
      <c r="E727"/>
      <c r="H727" s="276"/>
      <c r="I727"/>
      <c r="K727"/>
      <c r="L727"/>
      <c r="M727"/>
      <c r="N727"/>
      <c r="O727"/>
      <c r="P727"/>
      <c r="Q727"/>
      <c r="R727"/>
      <c r="S727"/>
    </row>
    <row r="728" spans="1:19" s="201" customFormat="1" ht="15.75" customHeight="1" x14ac:dyDescent="0.2">
      <c r="A728"/>
      <c r="B728"/>
      <c r="C728" s="249"/>
      <c r="D728"/>
      <c r="E728"/>
      <c r="H728" s="276"/>
      <c r="I728"/>
      <c r="K728"/>
      <c r="L728"/>
      <c r="M728"/>
      <c r="N728"/>
      <c r="O728"/>
      <c r="P728"/>
      <c r="Q728"/>
      <c r="R728"/>
      <c r="S728"/>
    </row>
    <row r="729" spans="1:19" s="201" customFormat="1" ht="15.75" customHeight="1" x14ac:dyDescent="0.2">
      <c r="A729"/>
      <c r="B729"/>
      <c r="C729" s="249"/>
      <c r="D729"/>
      <c r="E729"/>
      <c r="H729" s="276"/>
      <c r="I729"/>
      <c r="K729"/>
      <c r="L729"/>
      <c r="M729"/>
      <c r="N729"/>
      <c r="O729"/>
      <c r="P729"/>
      <c r="Q729"/>
      <c r="R729"/>
      <c r="S729"/>
    </row>
    <row r="730" spans="1:19" s="201" customFormat="1" ht="15.75" customHeight="1" x14ac:dyDescent="0.2">
      <c r="A730"/>
      <c r="B730"/>
      <c r="C730" s="249"/>
      <c r="D730"/>
      <c r="E730"/>
      <c r="H730" s="276"/>
      <c r="I730"/>
      <c r="K730"/>
      <c r="L730"/>
      <c r="M730"/>
      <c r="N730"/>
      <c r="O730"/>
      <c r="P730"/>
      <c r="Q730"/>
      <c r="R730"/>
      <c r="S730"/>
    </row>
    <row r="731" spans="1:19" s="201" customFormat="1" ht="15.75" customHeight="1" x14ac:dyDescent="0.2">
      <c r="A731"/>
      <c r="B731"/>
      <c r="C731" s="249"/>
      <c r="D731"/>
      <c r="E731"/>
      <c r="H731" s="276"/>
      <c r="I731"/>
      <c r="K731"/>
      <c r="L731"/>
      <c r="M731"/>
      <c r="N731"/>
      <c r="O731"/>
      <c r="P731"/>
      <c r="Q731"/>
      <c r="R731"/>
      <c r="S731"/>
    </row>
    <row r="732" spans="1:19" s="201" customFormat="1" ht="15.75" customHeight="1" x14ac:dyDescent="0.2">
      <c r="A732"/>
      <c r="B732"/>
      <c r="C732" s="249"/>
      <c r="D732"/>
      <c r="E732"/>
      <c r="H732" s="276"/>
      <c r="I732"/>
      <c r="K732"/>
      <c r="L732"/>
      <c r="M732"/>
      <c r="N732"/>
      <c r="O732"/>
      <c r="P732"/>
      <c r="Q732"/>
      <c r="R732"/>
      <c r="S732"/>
    </row>
    <row r="733" spans="1:19" s="201" customFormat="1" ht="15.75" customHeight="1" x14ac:dyDescent="0.2">
      <c r="A733"/>
      <c r="B733"/>
      <c r="C733" s="249"/>
      <c r="D733"/>
      <c r="E733"/>
      <c r="H733" s="276"/>
      <c r="I733"/>
      <c r="K733"/>
      <c r="L733"/>
      <c r="M733"/>
      <c r="N733"/>
      <c r="O733"/>
      <c r="P733"/>
      <c r="Q733"/>
      <c r="R733"/>
      <c r="S733"/>
    </row>
    <row r="734" spans="1:19" s="201" customFormat="1" ht="15.75" customHeight="1" x14ac:dyDescent="0.2">
      <c r="A734"/>
      <c r="B734"/>
      <c r="C734" s="249"/>
      <c r="D734"/>
      <c r="E734"/>
      <c r="H734" s="276"/>
      <c r="I734"/>
      <c r="K734"/>
      <c r="L734"/>
      <c r="M734"/>
      <c r="N734"/>
      <c r="O734"/>
      <c r="P734"/>
      <c r="Q734"/>
      <c r="R734"/>
      <c r="S734"/>
    </row>
    <row r="735" spans="1:19" s="201" customFormat="1" ht="15.75" customHeight="1" x14ac:dyDescent="0.2">
      <c r="A735"/>
      <c r="B735"/>
      <c r="C735" s="249"/>
      <c r="D735"/>
      <c r="E735"/>
      <c r="H735" s="276"/>
      <c r="I735"/>
      <c r="K735"/>
      <c r="L735"/>
      <c r="M735"/>
      <c r="N735"/>
      <c r="O735"/>
      <c r="P735"/>
      <c r="Q735"/>
      <c r="R735"/>
      <c r="S735"/>
    </row>
    <row r="736" spans="1:19" s="201" customFormat="1" ht="15.75" customHeight="1" x14ac:dyDescent="0.2">
      <c r="A736"/>
      <c r="B736"/>
      <c r="C736" s="249"/>
      <c r="D736"/>
      <c r="E736"/>
      <c r="H736" s="276"/>
      <c r="I736"/>
      <c r="K736"/>
      <c r="L736"/>
      <c r="M736"/>
      <c r="N736"/>
      <c r="O736"/>
      <c r="P736"/>
      <c r="Q736"/>
      <c r="R736"/>
      <c r="S736"/>
    </row>
    <row r="737" spans="1:19" s="201" customFormat="1" ht="15.75" customHeight="1" x14ac:dyDescent="0.2">
      <c r="A737"/>
      <c r="B737"/>
      <c r="C737" s="249"/>
      <c r="D737"/>
      <c r="E737"/>
      <c r="H737" s="276"/>
      <c r="I737"/>
      <c r="K737"/>
      <c r="L737"/>
      <c r="M737"/>
      <c r="N737"/>
      <c r="O737"/>
      <c r="P737"/>
      <c r="Q737"/>
      <c r="R737"/>
      <c r="S737"/>
    </row>
    <row r="738" spans="1:19" s="201" customFormat="1" ht="15.75" customHeight="1" x14ac:dyDescent="0.2">
      <c r="A738"/>
      <c r="B738"/>
      <c r="C738" s="249"/>
      <c r="D738"/>
      <c r="E738"/>
      <c r="H738" s="276"/>
      <c r="I738"/>
      <c r="K738"/>
      <c r="L738"/>
      <c r="M738"/>
      <c r="N738"/>
      <c r="O738"/>
      <c r="P738"/>
      <c r="Q738"/>
      <c r="R738"/>
      <c r="S738"/>
    </row>
    <row r="739" spans="1:19" s="201" customFormat="1" ht="15.75" customHeight="1" x14ac:dyDescent="0.2">
      <c r="A739"/>
      <c r="B739"/>
      <c r="C739" s="249"/>
      <c r="D739"/>
      <c r="E739"/>
      <c r="H739" s="276"/>
      <c r="I739"/>
      <c r="K739"/>
      <c r="L739"/>
      <c r="M739"/>
      <c r="N739"/>
      <c r="O739"/>
      <c r="P739"/>
      <c r="Q739"/>
      <c r="R739"/>
      <c r="S739"/>
    </row>
    <row r="740" spans="1:19" s="201" customFormat="1" ht="15.75" customHeight="1" x14ac:dyDescent="0.2">
      <c r="A740"/>
      <c r="B740"/>
      <c r="C740" s="249"/>
      <c r="D740"/>
      <c r="E740"/>
      <c r="H740" s="276"/>
      <c r="I740"/>
      <c r="K740"/>
      <c r="L740"/>
      <c r="M740"/>
      <c r="N740"/>
      <c r="O740"/>
      <c r="P740"/>
      <c r="Q740"/>
      <c r="R740"/>
      <c r="S740"/>
    </row>
    <row r="741" spans="1:19" s="201" customFormat="1" ht="15.75" customHeight="1" x14ac:dyDescent="0.2">
      <c r="A741"/>
      <c r="B741"/>
      <c r="C741" s="249"/>
      <c r="D741"/>
      <c r="E741"/>
      <c r="H741" s="276"/>
      <c r="I741"/>
      <c r="K741"/>
      <c r="L741"/>
      <c r="M741"/>
      <c r="N741"/>
      <c r="O741"/>
      <c r="P741"/>
      <c r="Q741"/>
      <c r="R741"/>
      <c r="S741"/>
    </row>
    <row r="742" spans="1:19" s="201" customFormat="1" ht="15.75" customHeight="1" x14ac:dyDescent="0.2">
      <c r="A742"/>
      <c r="B742"/>
      <c r="C742" s="249"/>
      <c r="D742"/>
      <c r="E742"/>
      <c r="H742" s="276"/>
      <c r="I742"/>
      <c r="K742"/>
      <c r="L742"/>
      <c r="M742"/>
      <c r="N742"/>
      <c r="O742"/>
      <c r="P742"/>
      <c r="Q742"/>
      <c r="R742"/>
      <c r="S742"/>
    </row>
    <row r="743" spans="1:19" s="201" customFormat="1" ht="15.75" customHeight="1" x14ac:dyDescent="0.2">
      <c r="A743"/>
      <c r="B743"/>
      <c r="C743" s="249"/>
      <c r="D743"/>
      <c r="E743"/>
      <c r="H743" s="276"/>
      <c r="I743"/>
      <c r="K743"/>
      <c r="L743"/>
      <c r="M743"/>
      <c r="N743"/>
      <c r="O743"/>
      <c r="P743"/>
      <c r="Q743"/>
      <c r="R743"/>
      <c r="S743"/>
    </row>
    <row r="744" spans="1:19" s="201" customFormat="1" ht="15.75" customHeight="1" x14ac:dyDescent="0.2">
      <c r="A744"/>
      <c r="B744"/>
      <c r="C744" s="249"/>
      <c r="D744"/>
      <c r="E744"/>
      <c r="H744" s="276"/>
      <c r="I744"/>
      <c r="K744"/>
      <c r="L744"/>
      <c r="M744"/>
      <c r="N744"/>
      <c r="O744"/>
      <c r="P744"/>
      <c r="Q744"/>
      <c r="R744"/>
      <c r="S744"/>
    </row>
    <row r="745" spans="1:19" s="201" customFormat="1" ht="15.75" customHeight="1" x14ac:dyDescent="0.2">
      <c r="A745"/>
      <c r="B745"/>
      <c r="C745" s="249"/>
      <c r="D745"/>
      <c r="E745"/>
      <c r="H745" s="276"/>
      <c r="I745"/>
      <c r="K745"/>
      <c r="L745"/>
      <c r="M745"/>
      <c r="N745"/>
      <c r="O745"/>
      <c r="P745"/>
      <c r="Q745"/>
      <c r="R745"/>
      <c r="S745"/>
    </row>
    <row r="746" spans="1:19" s="201" customFormat="1" ht="15.75" customHeight="1" x14ac:dyDescent="0.2">
      <c r="A746"/>
      <c r="B746"/>
      <c r="C746" s="249"/>
      <c r="D746"/>
      <c r="E746"/>
      <c r="H746" s="276"/>
      <c r="I746"/>
      <c r="K746"/>
      <c r="L746"/>
      <c r="M746"/>
      <c r="N746"/>
      <c r="O746"/>
      <c r="P746"/>
      <c r="Q746"/>
      <c r="R746"/>
      <c r="S746"/>
    </row>
    <row r="747" spans="1:19" s="201" customFormat="1" ht="15.75" customHeight="1" x14ac:dyDescent="0.2">
      <c r="A747"/>
      <c r="B747"/>
      <c r="C747" s="249"/>
      <c r="D747"/>
      <c r="E747"/>
      <c r="H747" s="276"/>
      <c r="I747"/>
      <c r="K747"/>
      <c r="L747"/>
      <c r="M747"/>
      <c r="N747"/>
      <c r="O747"/>
      <c r="P747"/>
      <c r="Q747"/>
      <c r="R747"/>
      <c r="S747"/>
    </row>
    <row r="748" spans="1:19" s="201" customFormat="1" ht="15.75" customHeight="1" x14ac:dyDescent="0.2">
      <c r="A748"/>
      <c r="B748"/>
      <c r="C748" s="249"/>
      <c r="D748"/>
      <c r="E748"/>
      <c r="H748" s="276"/>
      <c r="I748"/>
      <c r="K748"/>
      <c r="L748"/>
      <c r="M748"/>
      <c r="N748"/>
      <c r="O748"/>
      <c r="P748"/>
      <c r="Q748"/>
      <c r="R748"/>
      <c r="S748"/>
    </row>
    <row r="749" spans="1:19" s="201" customFormat="1" ht="15.75" customHeight="1" x14ac:dyDescent="0.2">
      <c r="A749"/>
      <c r="B749"/>
      <c r="C749" s="249"/>
      <c r="D749"/>
      <c r="E749"/>
      <c r="H749" s="276"/>
      <c r="I749"/>
      <c r="K749"/>
      <c r="L749"/>
      <c r="M749"/>
      <c r="N749"/>
      <c r="O749"/>
      <c r="P749"/>
      <c r="Q749"/>
      <c r="R749"/>
      <c r="S749"/>
    </row>
    <row r="750" spans="1:19" s="201" customFormat="1" ht="15.75" customHeight="1" x14ac:dyDescent="0.2">
      <c r="A750"/>
      <c r="B750"/>
      <c r="C750" s="249"/>
      <c r="D750"/>
      <c r="E750"/>
      <c r="H750" s="276"/>
      <c r="I750"/>
      <c r="K750"/>
      <c r="L750"/>
      <c r="M750"/>
      <c r="N750"/>
      <c r="O750"/>
      <c r="P750"/>
      <c r="Q750"/>
      <c r="R750"/>
      <c r="S750"/>
    </row>
    <row r="751" spans="1:19" s="201" customFormat="1" ht="15.75" customHeight="1" x14ac:dyDescent="0.2">
      <c r="A751"/>
      <c r="B751"/>
      <c r="C751" s="249"/>
      <c r="D751"/>
      <c r="E751"/>
      <c r="H751" s="276"/>
      <c r="I751"/>
      <c r="K751"/>
      <c r="L751"/>
      <c r="M751"/>
      <c r="N751"/>
      <c r="O751"/>
      <c r="P751"/>
      <c r="Q751"/>
      <c r="R751"/>
      <c r="S751"/>
    </row>
    <row r="752" spans="1:19" s="201" customFormat="1" ht="15.75" customHeight="1" x14ac:dyDescent="0.2">
      <c r="A752"/>
      <c r="B752"/>
      <c r="C752" s="249"/>
      <c r="D752"/>
      <c r="E752"/>
      <c r="H752" s="276"/>
      <c r="I752"/>
      <c r="K752"/>
      <c r="L752"/>
      <c r="M752"/>
      <c r="N752"/>
      <c r="O752"/>
      <c r="P752"/>
      <c r="Q752"/>
      <c r="R752"/>
      <c r="S752"/>
    </row>
    <row r="753" spans="1:19" s="201" customFormat="1" ht="15.75" customHeight="1" x14ac:dyDescent="0.2">
      <c r="A753"/>
      <c r="B753"/>
      <c r="C753" s="249"/>
      <c r="D753"/>
      <c r="E753"/>
      <c r="H753" s="276"/>
      <c r="I753"/>
      <c r="K753"/>
      <c r="L753"/>
      <c r="M753"/>
      <c r="N753"/>
      <c r="O753"/>
      <c r="P753"/>
      <c r="Q753"/>
      <c r="R753"/>
      <c r="S753"/>
    </row>
    <row r="754" spans="1:19" s="201" customFormat="1" ht="15.75" customHeight="1" x14ac:dyDescent="0.2">
      <c r="A754"/>
      <c r="B754"/>
      <c r="C754" s="249"/>
      <c r="D754"/>
      <c r="E754"/>
      <c r="H754" s="276"/>
      <c r="I754"/>
      <c r="K754"/>
      <c r="L754"/>
      <c r="M754"/>
      <c r="N754"/>
      <c r="O754"/>
      <c r="P754"/>
      <c r="Q754"/>
      <c r="R754"/>
      <c r="S754"/>
    </row>
    <row r="755" spans="1:19" s="201" customFormat="1" ht="15.75" customHeight="1" x14ac:dyDescent="0.2">
      <c r="A755"/>
      <c r="B755"/>
      <c r="C755" s="249"/>
      <c r="D755"/>
      <c r="E755"/>
      <c r="H755" s="276"/>
      <c r="I755"/>
      <c r="K755"/>
      <c r="L755"/>
      <c r="M755"/>
      <c r="N755"/>
      <c r="O755"/>
      <c r="P755"/>
      <c r="Q755"/>
      <c r="R755"/>
      <c r="S755"/>
    </row>
    <row r="756" spans="1:19" s="201" customFormat="1" ht="15.75" customHeight="1" x14ac:dyDescent="0.2">
      <c r="A756"/>
      <c r="B756"/>
      <c r="C756" s="249"/>
      <c r="D756"/>
      <c r="E756"/>
      <c r="H756" s="276"/>
      <c r="I756"/>
      <c r="K756"/>
      <c r="L756"/>
      <c r="M756"/>
      <c r="N756"/>
      <c r="O756"/>
      <c r="P756"/>
      <c r="Q756"/>
      <c r="R756"/>
      <c r="S756"/>
    </row>
    <row r="757" spans="1:19" s="201" customFormat="1" ht="15.75" customHeight="1" x14ac:dyDescent="0.2">
      <c r="A757"/>
      <c r="B757"/>
      <c r="C757" s="249"/>
      <c r="D757"/>
      <c r="E757"/>
      <c r="H757" s="276"/>
      <c r="I757"/>
      <c r="K757"/>
      <c r="L757"/>
      <c r="M757"/>
      <c r="N757"/>
      <c r="O757"/>
      <c r="P757"/>
      <c r="Q757"/>
      <c r="R757"/>
      <c r="S757"/>
    </row>
    <row r="758" spans="1:19" s="201" customFormat="1" ht="15.75" customHeight="1" x14ac:dyDescent="0.2">
      <c r="A758"/>
      <c r="B758"/>
      <c r="C758" s="249"/>
      <c r="D758"/>
      <c r="E758"/>
      <c r="H758" s="276"/>
      <c r="I758"/>
      <c r="K758"/>
      <c r="L758"/>
      <c r="M758"/>
      <c r="N758"/>
      <c r="O758"/>
      <c r="P758"/>
      <c r="Q758"/>
      <c r="R758"/>
      <c r="S758"/>
    </row>
    <row r="759" spans="1:19" s="201" customFormat="1" ht="15.75" customHeight="1" x14ac:dyDescent="0.2">
      <c r="A759"/>
      <c r="B759"/>
      <c r="C759" s="249"/>
      <c r="D759"/>
      <c r="E759"/>
      <c r="H759" s="276"/>
      <c r="I759"/>
      <c r="K759"/>
      <c r="L759"/>
      <c r="M759"/>
      <c r="N759"/>
      <c r="O759"/>
      <c r="P759"/>
      <c r="Q759"/>
      <c r="R759"/>
      <c r="S759"/>
    </row>
    <row r="760" spans="1:19" s="201" customFormat="1" ht="15.75" customHeight="1" x14ac:dyDescent="0.2">
      <c r="A760"/>
      <c r="B760"/>
      <c r="C760" s="249"/>
      <c r="D760"/>
      <c r="E760"/>
      <c r="H760" s="276"/>
      <c r="I760"/>
      <c r="K760"/>
      <c r="L760"/>
      <c r="M760"/>
      <c r="N760"/>
      <c r="O760"/>
      <c r="P760"/>
      <c r="Q760"/>
      <c r="R760"/>
      <c r="S760"/>
    </row>
    <row r="761" spans="1:19" s="201" customFormat="1" ht="15.75" customHeight="1" x14ac:dyDescent="0.2">
      <c r="A761"/>
      <c r="B761"/>
      <c r="C761" s="249"/>
      <c r="D761"/>
      <c r="E761"/>
      <c r="H761" s="276"/>
      <c r="I761"/>
      <c r="K761"/>
      <c r="L761"/>
      <c r="M761"/>
      <c r="N761"/>
      <c r="O761"/>
      <c r="P761"/>
      <c r="Q761"/>
      <c r="R761"/>
      <c r="S761"/>
    </row>
    <row r="762" spans="1:19" s="201" customFormat="1" ht="15.75" customHeight="1" x14ac:dyDescent="0.2">
      <c r="A762"/>
      <c r="B762"/>
      <c r="C762" s="249"/>
      <c r="D762"/>
      <c r="E762"/>
      <c r="H762" s="276"/>
      <c r="I762"/>
      <c r="K762"/>
      <c r="L762"/>
      <c r="M762"/>
      <c r="N762"/>
      <c r="O762"/>
      <c r="P762"/>
      <c r="Q762"/>
      <c r="R762"/>
      <c r="S762"/>
    </row>
    <row r="763" spans="1:19" s="201" customFormat="1" ht="15.75" customHeight="1" x14ac:dyDescent="0.2">
      <c r="A763"/>
      <c r="B763"/>
      <c r="C763" s="249"/>
      <c r="D763"/>
      <c r="E763"/>
      <c r="H763" s="276"/>
      <c r="I763"/>
      <c r="K763"/>
      <c r="L763"/>
      <c r="M763"/>
      <c r="N763"/>
      <c r="O763"/>
      <c r="P763"/>
      <c r="Q763"/>
      <c r="R763"/>
      <c r="S763"/>
    </row>
    <row r="764" spans="1:19" s="201" customFormat="1" ht="15.75" customHeight="1" x14ac:dyDescent="0.2">
      <c r="A764"/>
      <c r="B764"/>
      <c r="C764" s="249"/>
      <c r="D764"/>
      <c r="E764"/>
      <c r="H764" s="276"/>
      <c r="I764"/>
      <c r="K764"/>
      <c r="L764"/>
      <c r="M764"/>
      <c r="N764"/>
      <c r="O764"/>
      <c r="P764"/>
      <c r="Q764"/>
      <c r="R764"/>
      <c r="S764"/>
    </row>
    <row r="765" spans="1:19" s="201" customFormat="1" ht="15.75" customHeight="1" x14ac:dyDescent="0.2">
      <c r="A765"/>
      <c r="B765"/>
      <c r="C765" s="249"/>
      <c r="D765"/>
      <c r="E765"/>
      <c r="H765" s="276"/>
      <c r="I765"/>
      <c r="K765"/>
      <c r="L765"/>
      <c r="M765"/>
      <c r="N765"/>
      <c r="O765"/>
      <c r="P765"/>
      <c r="Q765"/>
      <c r="R765"/>
      <c r="S765"/>
    </row>
    <row r="766" spans="1:19" s="201" customFormat="1" ht="15.75" customHeight="1" x14ac:dyDescent="0.2">
      <c r="A766"/>
      <c r="B766"/>
      <c r="C766" s="249"/>
      <c r="D766"/>
      <c r="E766"/>
      <c r="H766" s="276"/>
      <c r="I766"/>
      <c r="K766"/>
      <c r="L766"/>
      <c r="M766"/>
      <c r="N766"/>
      <c r="O766"/>
      <c r="P766"/>
      <c r="Q766"/>
      <c r="R766"/>
      <c r="S766"/>
    </row>
    <row r="767" spans="1:19" s="201" customFormat="1" ht="15.75" customHeight="1" x14ac:dyDescent="0.2">
      <c r="A767"/>
      <c r="B767"/>
      <c r="C767" s="249"/>
      <c r="D767"/>
      <c r="E767"/>
      <c r="H767" s="276"/>
      <c r="I767"/>
      <c r="K767"/>
      <c r="L767"/>
      <c r="M767"/>
      <c r="N767"/>
      <c r="O767"/>
      <c r="P767"/>
      <c r="Q767"/>
      <c r="R767"/>
      <c r="S767"/>
    </row>
    <row r="768" spans="1:19" s="201" customFormat="1" ht="15.75" customHeight="1" x14ac:dyDescent="0.2">
      <c r="A768"/>
      <c r="B768"/>
      <c r="C768" s="249"/>
      <c r="D768"/>
      <c r="E768"/>
      <c r="H768" s="276"/>
      <c r="I768"/>
      <c r="K768"/>
      <c r="L768"/>
      <c r="M768"/>
      <c r="N768"/>
      <c r="O768"/>
      <c r="P768"/>
      <c r="Q768"/>
      <c r="R768"/>
      <c r="S768"/>
    </row>
    <row r="769" spans="1:19" s="201" customFormat="1" ht="15.75" customHeight="1" x14ac:dyDescent="0.2">
      <c r="A769"/>
      <c r="B769"/>
      <c r="C769" s="249"/>
      <c r="D769"/>
      <c r="E769"/>
      <c r="H769" s="276"/>
      <c r="I769"/>
      <c r="K769"/>
      <c r="L769"/>
      <c r="M769"/>
      <c r="N769"/>
      <c r="O769"/>
      <c r="P769"/>
      <c r="Q769"/>
      <c r="R769"/>
      <c r="S769"/>
    </row>
    <row r="770" spans="1:19" s="201" customFormat="1" ht="15.75" customHeight="1" x14ac:dyDescent="0.2">
      <c r="A770"/>
      <c r="B770"/>
      <c r="C770" s="249"/>
      <c r="D770"/>
      <c r="E770"/>
      <c r="H770" s="276"/>
      <c r="I770"/>
      <c r="K770"/>
      <c r="L770"/>
      <c r="M770"/>
      <c r="N770"/>
      <c r="O770"/>
      <c r="P770"/>
      <c r="Q770"/>
      <c r="R770"/>
      <c r="S770"/>
    </row>
    <row r="771" spans="1:19" s="201" customFormat="1" ht="15.75" customHeight="1" x14ac:dyDescent="0.2">
      <c r="A771"/>
      <c r="B771"/>
      <c r="C771" s="249"/>
      <c r="D771"/>
      <c r="E771"/>
      <c r="H771" s="276"/>
      <c r="I771"/>
      <c r="K771"/>
      <c r="L771"/>
      <c r="M771"/>
      <c r="N771"/>
      <c r="O771"/>
      <c r="P771"/>
      <c r="Q771"/>
      <c r="R771"/>
      <c r="S771"/>
    </row>
    <row r="772" spans="1:19" s="201" customFormat="1" ht="15.75" customHeight="1" x14ac:dyDescent="0.2">
      <c r="A772"/>
      <c r="B772"/>
      <c r="C772" s="249"/>
      <c r="D772"/>
      <c r="E772"/>
      <c r="H772" s="276"/>
      <c r="I772"/>
      <c r="K772"/>
      <c r="L772"/>
      <c r="M772"/>
      <c r="N772"/>
      <c r="O772"/>
      <c r="P772"/>
      <c r="Q772"/>
      <c r="R772"/>
      <c r="S772"/>
    </row>
    <row r="773" spans="1:19" s="201" customFormat="1" ht="15.75" customHeight="1" x14ac:dyDescent="0.2">
      <c r="A773"/>
      <c r="B773"/>
      <c r="C773" s="249"/>
      <c r="D773"/>
      <c r="E773"/>
      <c r="H773" s="276"/>
      <c r="I773"/>
      <c r="K773"/>
      <c r="L773"/>
      <c r="M773"/>
      <c r="N773"/>
      <c r="O773"/>
      <c r="P773"/>
      <c r="Q773"/>
      <c r="R773"/>
      <c r="S773"/>
    </row>
    <row r="774" spans="1:19" s="201" customFormat="1" ht="15.75" customHeight="1" x14ac:dyDescent="0.2">
      <c r="A774"/>
      <c r="B774"/>
      <c r="C774" s="249"/>
      <c r="D774"/>
      <c r="E774"/>
      <c r="H774" s="276"/>
      <c r="I774"/>
      <c r="K774"/>
      <c r="L774"/>
      <c r="M774"/>
      <c r="N774"/>
      <c r="O774"/>
      <c r="P774"/>
      <c r="Q774"/>
      <c r="R774"/>
      <c r="S774"/>
    </row>
    <row r="775" spans="1:19" s="201" customFormat="1" ht="15.75" customHeight="1" x14ac:dyDescent="0.2">
      <c r="A775"/>
      <c r="B775"/>
      <c r="C775" s="249"/>
      <c r="D775"/>
      <c r="E775"/>
      <c r="H775" s="276"/>
      <c r="I775"/>
      <c r="K775"/>
      <c r="L775"/>
      <c r="M775"/>
      <c r="N775"/>
      <c r="O775"/>
      <c r="P775"/>
      <c r="Q775"/>
      <c r="R775"/>
      <c r="S775"/>
    </row>
    <row r="776" spans="1:19" s="201" customFormat="1" ht="15.75" customHeight="1" x14ac:dyDescent="0.2">
      <c r="A776"/>
      <c r="B776"/>
      <c r="C776" s="249"/>
      <c r="D776"/>
      <c r="E776"/>
      <c r="H776" s="276"/>
      <c r="I776"/>
      <c r="K776"/>
      <c r="L776"/>
      <c r="M776"/>
      <c r="N776"/>
      <c r="O776"/>
      <c r="P776"/>
      <c r="Q776"/>
      <c r="R776"/>
      <c r="S776"/>
    </row>
    <row r="777" spans="1:19" s="201" customFormat="1" ht="15.75" customHeight="1" x14ac:dyDescent="0.2">
      <c r="A777"/>
      <c r="B777"/>
      <c r="C777" s="249"/>
      <c r="D777"/>
      <c r="E777"/>
      <c r="H777" s="276"/>
      <c r="I777"/>
      <c r="K777"/>
      <c r="L777"/>
      <c r="M777"/>
      <c r="N777"/>
      <c r="O777"/>
      <c r="P777"/>
      <c r="Q777"/>
      <c r="R777"/>
      <c r="S777"/>
    </row>
    <row r="778" spans="1:19" s="201" customFormat="1" ht="15.75" customHeight="1" x14ac:dyDescent="0.2">
      <c r="A778"/>
      <c r="B778"/>
      <c r="C778" s="249"/>
      <c r="D778"/>
      <c r="E778"/>
      <c r="H778" s="276"/>
      <c r="I778"/>
      <c r="K778"/>
      <c r="L778"/>
      <c r="M778"/>
      <c r="N778"/>
      <c r="O778"/>
      <c r="P778"/>
      <c r="Q778"/>
      <c r="R778"/>
      <c r="S778"/>
    </row>
    <row r="779" spans="1:19" s="201" customFormat="1" ht="15.75" customHeight="1" x14ac:dyDescent="0.2">
      <c r="A779"/>
      <c r="B779"/>
      <c r="C779" s="249"/>
      <c r="D779"/>
      <c r="E779"/>
      <c r="H779" s="276"/>
      <c r="I779"/>
      <c r="K779"/>
      <c r="L779"/>
      <c r="M779"/>
      <c r="N779"/>
      <c r="O779"/>
      <c r="P779"/>
      <c r="Q779"/>
      <c r="R779"/>
      <c r="S779"/>
    </row>
    <row r="780" spans="1:19" s="201" customFormat="1" ht="15.75" customHeight="1" x14ac:dyDescent="0.2">
      <c r="A780"/>
      <c r="B780"/>
      <c r="C780" s="249"/>
      <c r="D780"/>
      <c r="E780"/>
      <c r="H780" s="276"/>
      <c r="I780"/>
      <c r="K780"/>
      <c r="L780"/>
      <c r="M780"/>
      <c r="N780"/>
      <c r="O780"/>
      <c r="P780"/>
      <c r="Q780"/>
      <c r="R780"/>
      <c r="S780"/>
    </row>
    <row r="781" spans="1:19" s="201" customFormat="1" ht="15.75" customHeight="1" x14ac:dyDescent="0.2">
      <c r="A781"/>
      <c r="B781"/>
      <c r="C781" s="249"/>
      <c r="D781"/>
      <c r="E781"/>
      <c r="H781" s="276"/>
      <c r="I781"/>
      <c r="K781"/>
      <c r="L781"/>
      <c r="M781"/>
      <c r="N781"/>
      <c r="O781"/>
      <c r="P781"/>
      <c r="Q781"/>
      <c r="R781"/>
      <c r="S781"/>
    </row>
    <row r="782" spans="1:19" s="201" customFormat="1" ht="15.75" customHeight="1" x14ac:dyDescent="0.2">
      <c r="A782"/>
      <c r="B782"/>
      <c r="C782" s="249"/>
      <c r="D782"/>
      <c r="E782"/>
      <c r="H782" s="276"/>
      <c r="I782"/>
      <c r="K782"/>
      <c r="L782"/>
      <c r="M782"/>
      <c r="N782"/>
      <c r="O782"/>
      <c r="P782"/>
      <c r="Q782"/>
      <c r="R782"/>
      <c r="S782"/>
    </row>
    <row r="783" spans="1:19" s="201" customFormat="1" ht="15.75" customHeight="1" x14ac:dyDescent="0.2">
      <c r="A783"/>
      <c r="B783"/>
      <c r="C783" s="249"/>
      <c r="D783"/>
      <c r="E783"/>
      <c r="H783" s="276"/>
      <c r="I783"/>
      <c r="K783"/>
      <c r="L783"/>
      <c r="M783"/>
      <c r="N783"/>
      <c r="O783"/>
      <c r="P783"/>
      <c r="Q783"/>
      <c r="R783"/>
      <c r="S783"/>
    </row>
    <row r="784" spans="1:19" s="201" customFormat="1" ht="15.75" customHeight="1" x14ac:dyDescent="0.2">
      <c r="A784"/>
      <c r="B784"/>
      <c r="C784" s="249"/>
      <c r="D784"/>
      <c r="E784"/>
      <c r="H784" s="276"/>
      <c r="I784"/>
      <c r="K784"/>
      <c r="L784"/>
      <c r="M784"/>
      <c r="N784"/>
      <c r="O784"/>
      <c r="P784"/>
      <c r="Q784"/>
      <c r="R784"/>
      <c r="S784"/>
    </row>
    <row r="785" spans="1:19" s="201" customFormat="1" ht="15.75" customHeight="1" x14ac:dyDescent="0.2">
      <c r="A785"/>
      <c r="B785"/>
      <c r="C785" s="249"/>
      <c r="D785"/>
      <c r="E785"/>
      <c r="H785" s="276"/>
      <c r="I785"/>
      <c r="K785"/>
      <c r="L785"/>
      <c r="M785"/>
      <c r="N785"/>
      <c r="O785"/>
      <c r="P785"/>
      <c r="Q785"/>
      <c r="R785"/>
      <c r="S785"/>
    </row>
    <row r="786" spans="1:19" s="201" customFormat="1" ht="15.75" customHeight="1" x14ac:dyDescent="0.2">
      <c r="A786"/>
      <c r="B786"/>
      <c r="C786" s="249"/>
      <c r="D786"/>
      <c r="E786"/>
      <c r="H786" s="276"/>
      <c r="I786"/>
      <c r="K786"/>
      <c r="L786"/>
      <c r="M786"/>
      <c r="N786"/>
      <c r="O786"/>
      <c r="P786"/>
      <c r="Q786"/>
      <c r="R786"/>
      <c r="S786"/>
    </row>
    <row r="787" spans="1:19" s="201" customFormat="1" ht="15.75" customHeight="1" x14ac:dyDescent="0.2">
      <c r="A787"/>
      <c r="B787"/>
      <c r="C787" s="249"/>
      <c r="D787"/>
      <c r="E787"/>
      <c r="H787" s="276"/>
      <c r="I787"/>
      <c r="K787"/>
      <c r="L787"/>
      <c r="M787"/>
      <c r="N787"/>
      <c r="O787"/>
      <c r="P787"/>
      <c r="Q787"/>
      <c r="R787"/>
      <c r="S787"/>
    </row>
    <row r="788" spans="1:19" s="201" customFormat="1" ht="15.75" customHeight="1" x14ac:dyDescent="0.2">
      <c r="A788"/>
      <c r="B788"/>
      <c r="C788" s="249"/>
      <c r="D788"/>
      <c r="E788"/>
      <c r="H788" s="276"/>
      <c r="I788"/>
      <c r="K788"/>
      <c r="L788"/>
      <c r="M788"/>
      <c r="N788"/>
      <c r="O788"/>
      <c r="P788"/>
      <c r="Q788"/>
      <c r="R788"/>
      <c r="S788"/>
    </row>
    <row r="789" spans="1:19" s="201" customFormat="1" ht="15.75" customHeight="1" x14ac:dyDescent="0.2">
      <c r="A789"/>
      <c r="B789"/>
      <c r="C789" s="249"/>
      <c r="D789"/>
      <c r="E789"/>
      <c r="H789" s="276"/>
      <c r="I789"/>
      <c r="K789"/>
      <c r="L789"/>
      <c r="M789"/>
      <c r="N789"/>
      <c r="O789"/>
      <c r="P789"/>
      <c r="Q789"/>
      <c r="R789"/>
      <c r="S789"/>
    </row>
    <row r="790" spans="1:19" s="201" customFormat="1" ht="15.75" customHeight="1" x14ac:dyDescent="0.2">
      <c r="A790"/>
      <c r="B790"/>
      <c r="C790" s="249"/>
      <c r="D790"/>
      <c r="E790"/>
      <c r="H790" s="276"/>
      <c r="I790"/>
      <c r="K790"/>
      <c r="L790"/>
      <c r="M790"/>
      <c r="N790"/>
      <c r="O790"/>
      <c r="P790"/>
      <c r="Q790"/>
      <c r="R790"/>
      <c r="S790"/>
    </row>
    <row r="791" spans="1:19" s="201" customFormat="1" ht="15.75" customHeight="1" x14ac:dyDescent="0.2">
      <c r="A791"/>
      <c r="B791"/>
      <c r="C791" s="249"/>
      <c r="D791"/>
      <c r="E791"/>
      <c r="H791" s="276"/>
      <c r="I791"/>
      <c r="K791"/>
      <c r="L791"/>
      <c r="M791"/>
      <c r="N791"/>
      <c r="O791"/>
      <c r="P791"/>
      <c r="Q791"/>
      <c r="R791"/>
      <c r="S791"/>
    </row>
    <row r="792" spans="1:19" s="201" customFormat="1" ht="15.75" customHeight="1" x14ac:dyDescent="0.2">
      <c r="A792"/>
      <c r="B792"/>
      <c r="C792" s="249"/>
      <c r="D792"/>
      <c r="E792"/>
      <c r="H792" s="276"/>
      <c r="I792"/>
      <c r="K792"/>
      <c r="L792"/>
      <c r="M792"/>
      <c r="N792"/>
      <c r="O792"/>
      <c r="P792"/>
      <c r="Q792"/>
      <c r="R792"/>
      <c r="S792"/>
    </row>
    <row r="793" spans="1:19" s="201" customFormat="1" ht="15.75" customHeight="1" x14ac:dyDescent="0.2">
      <c r="A793"/>
      <c r="B793"/>
      <c r="C793" s="249"/>
      <c r="D793"/>
      <c r="E793"/>
      <c r="H793" s="276"/>
      <c r="I793"/>
      <c r="K793"/>
      <c r="L793"/>
      <c r="M793"/>
      <c r="N793"/>
      <c r="O793"/>
      <c r="P793"/>
      <c r="Q793"/>
      <c r="R793"/>
      <c r="S793"/>
    </row>
    <row r="794" spans="1:19" s="201" customFormat="1" ht="15.75" customHeight="1" x14ac:dyDescent="0.2">
      <c r="A794"/>
      <c r="B794"/>
      <c r="C794" s="249"/>
      <c r="D794"/>
      <c r="E794"/>
      <c r="H794" s="276"/>
      <c r="I794"/>
      <c r="K794"/>
      <c r="L794"/>
      <c r="M794"/>
      <c r="N794"/>
      <c r="O794"/>
      <c r="P794"/>
      <c r="Q794"/>
      <c r="R794"/>
      <c r="S794"/>
    </row>
    <row r="795" spans="1:19" s="201" customFormat="1" ht="15.75" customHeight="1" x14ac:dyDescent="0.2">
      <c r="A795"/>
      <c r="B795"/>
      <c r="C795" s="249"/>
      <c r="D795"/>
      <c r="E795"/>
      <c r="H795" s="276"/>
      <c r="I795"/>
      <c r="K795"/>
      <c r="L795"/>
      <c r="M795"/>
      <c r="N795"/>
      <c r="O795"/>
      <c r="P795"/>
      <c r="Q795"/>
      <c r="R795"/>
      <c r="S795"/>
    </row>
    <row r="796" spans="1:19" s="201" customFormat="1" ht="15.75" customHeight="1" x14ac:dyDescent="0.2">
      <c r="A796"/>
      <c r="B796"/>
      <c r="C796" s="249"/>
      <c r="D796"/>
      <c r="E796"/>
      <c r="H796" s="276"/>
      <c r="I796"/>
      <c r="K796"/>
      <c r="L796"/>
      <c r="M796"/>
      <c r="N796"/>
      <c r="O796"/>
      <c r="P796"/>
      <c r="Q796"/>
      <c r="R796"/>
      <c r="S796"/>
    </row>
    <row r="797" spans="1:19" s="201" customFormat="1" ht="15.75" customHeight="1" x14ac:dyDescent="0.2">
      <c r="A797"/>
      <c r="B797"/>
      <c r="C797" s="249"/>
      <c r="D797"/>
      <c r="E797"/>
      <c r="H797" s="276"/>
      <c r="I797"/>
      <c r="K797"/>
      <c r="L797"/>
      <c r="M797"/>
      <c r="N797"/>
      <c r="O797"/>
      <c r="P797"/>
      <c r="Q797"/>
      <c r="R797"/>
      <c r="S797"/>
    </row>
    <row r="798" spans="1:19" s="201" customFormat="1" ht="15.75" customHeight="1" x14ac:dyDescent="0.2">
      <c r="A798"/>
      <c r="B798"/>
      <c r="C798" s="249"/>
      <c r="D798"/>
      <c r="E798"/>
      <c r="H798" s="276"/>
      <c r="I798"/>
      <c r="K798"/>
      <c r="L798"/>
      <c r="M798"/>
      <c r="N798"/>
      <c r="O798"/>
      <c r="P798"/>
      <c r="Q798"/>
      <c r="R798"/>
      <c r="S798"/>
    </row>
    <row r="799" spans="1:19" s="201" customFormat="1" ht="15.75" customHeight="1" x14ac:dyDescent="0.2">
      <c r="A799"/>
      <c r="B799"/>
      <c r="C799" s="249"/>
      <c r="D799"/>
      <c r="E799"/>
      <c r="H799" s="276"/>
      <c r="I799"/>
      <c r="K799"/>
      <c r="L799"/>
      <c r="M799"/>
      <c r="N799"/>
      <c r="O799"/>
      <c r="P799"/>
      <c r="Q799"/>
      <c r="R799"/>
      <c r="S799"/>
    </row>
    <row r="800" spans="1:19" s="201" customFormat="1" ht="15.75" customHeight="1" x14ac:dyDescent="0.2">
      <c r="A800"/>
      <c r="B800"/>
      <c r="C800" s="249"/>
      <c r="D800"/>
      <c r="E800"/>
      <c r="H800" s="276"/>
      <c r="I800"/>
      <c r="K800"/>
      <c r="L800"/>
      <c r="M800"/>
      <c r="N800"/>
      <c r="O800"/>
      <c r="P800"/>
      <c r="Q800"/>
      <c r="R800"/>
      <c r="S800"/>
    </row>
    <row r="801" spans="1:19" s="201" customFormat="1" ht="15.75" customHeight="1" x14ac:dyDescent="0.2">
      <c r="A801"/>
      <c r="B801"/>
      <c r="C801" s="249"/>
      <c r="D801"/>
      <c r="E801"/>
      <c r="H801" s="276"/>
      <c r="I801"/>
      <c r="K801"/>
      <c r="L801"/>
      <c r="M801"/>
      <c r="N801"/>
      <c r="O801"/>
      <c r="P801"/>
      <c r="Q801"/>
      <c r="R801"/>
      <c r="S801"/>
    </row>
    <row r="802" spans="1:19" s="201" customFormat="1" ht="15.75" customHeight="1" x14ac:dyDescent="0.2">
      <c r="A802"/>
      <c r="B802"/>
      <c r="C802" s="249"/>
      <c r="D802"/>
      <c r="E802"/>
      <c r="H802" s="276"/>
      <c r="I802"/>
      <c r="K802"/>
      <c r="L802"/>
      <c r="M802"/>
      <c r="N802"/>
      <c r="O802"/>
      <c r="P802"/>
      <c r="Q802"/>
      <c r="R802"/>
      <c r="S802"/>
    </row>
    <row r="803" spans="1:19" s="201" customFormat="1" ht="15.75" customHeight="1" x14ac:dyDescent="0.2">
      <c r="A803"/>
      <c r="B803"/>
      <c r="C803" s="249"/>
      <c r="D803"/>
      <c r="E803"/>
      <c r="H803" s="276"/>
      <c r="I803"/>
      <c r="K803"/>
      <c r="L803"/>
      <c r="M803"/>
      <c r="N803"/>
      <c r="O803"/>
      <c r="P803"/>
      <c r="Q803"/>
      <c r="R803"/>
      <c r="S803"/>
    </row>
    <row r="804" spans="1:19" s="201" customFormat="1" ht="15.75" customHeight="1" x14ac:dyDescent="0.2">
      <c r="A804"/>
      <c r="B804"/>
      <c r="C804" s="249"/>
      <c r="D804"/>
      <c r="E804"/>
      <c r="H804" s="276"/>
      <c r="I804"/>
      <c r="K804"/>
      <c r="L804"/>
      <c r="M804"/>
      <c r="N804"/>
      <c r="O804"/>
      <c r="P804"/>
      <c r="Q804"/>
      <c r="R804"/>
      <c r="S804"/>
    </row>
    <row r="805" spans="1:19" s="201" customFormat="1" ht="15.75" customHeight="1" x14ac:dyDescent="0.2">
      <c r="A805"/>
      <c r="B805"/>
      <c r="C805" s="249"/>
      <c r="D805"/>
      <c r="E805"/>
      <c r="H805" s="276"/>
      <c r="I805"/>
      <c r="K805"/>
      <c r="L805"/>
      <c r="M805"/>
      <c r="N805"/>
      <c r="O805"/>
      <c r="P805"/>
      <c r="Q805"/>
      <c r="R805"/>
      <c r="S805"/>
    </row>
    <row r="806" spans="1:19" s="201" customFormat="1" ht="15.75" customHeight="1" x14ac:dyDescent="0.2">
      <c r="A806"/>
      <c r="B806"/>
      <c r="C806" s="249"/>
      <c r="D806"/>
      <c r="E806"/>
      <c r="H806" s="276"/>
      <c r="I806"/>
      <c r="K806"/>
      <c r="L806"/>
      <c r="M806"/>
      <c r="N806"/>
      <c r="O806"/>
      <c r="P806"/>
      <c r="Q806"/>
      <c r="R806"/>
      <c r="S806"/>
    </row>
    <row r="807" spans="1:19" s="201" customFormat="1" ht="15.75" customHeight="1" x14ac:dyDescent="0.2">
      <c r="A807"/>
      <c r="B807"/>
      <c r="C807" s="249"/>
      <c r="D807"/>
      <c r="E807"/>
      <c r="H807" s="276"/>
      <c r="I807"/>
      <c r="K807"/>
      <c r="L807"/>
      <c r="M807"/>
      <c r="N807"/>
      <c r="O807"/>
      <c r="P807"/>
      <c r="Q807"/>
      <c r="R807"/>
      <c r="S807"/>
    </row>
    <row r="808" spans="1:19" s="201" customFormat="1" ht="15.75" customHeight="1" x14ac:dyDescent="0.2">
      <c r="A808"/>
      <c r="B808"/>
      <c r="C808" s="249"/>
      <c r="D808"/>
      <c r="E808"/>
      <c r="H808" s="276"/>
      <c r="I808"/>
      <c r="K808"/>
      <c r="L808"/>
      <c r="M808"/>
      <c r="N808"/>
      <c r="O808"/>
      <c r="P808"/>
      <c r="Q808"/>
      <c r="R808"/>
      <c r="S808"/>
    </row>
    <row r="809" spans="1:19" s="201" customFormat="1" ht="15.75" customHeight="1" x14ac:dyDescent="0.2">
      <c r="A809"/>
      <c r="B809"/>
      <c r="C809" s="249"/>
      <c r="D809"/>
      <c r="E809"/>
      <c r="H809" s="276"/>
      <c r="I809"/>
      <c r="K809"/>
      <c r="L809"/>
      <c r="M809"/>
      <c r="N809"/>
      <c r="O809"/>
      <c r="P809"/>
      <c r="Q809"/>
      <c r="R809"/>
      <c r="S809"/>
    </row>
    <row r="810" spans="1:19" s="201" customFormat="1" ht="15.75" customHeight="1" x14ac:dyDescent="0.2">
      <c r="A810"/>
      <c r="B810"/>
      <c r="C810" s="249"/>
      <c r="D810"/>
      <c r="E810"/>
      <c r="H810" s="276"/>
      <c r="I810"/>
      <c r="K810"/>
      <c r="L810"/>
      <c r="M810"/>
      <c r="N810"/>
      <c r="O810"/>
      <c r="P810"/>
      <c r="Q810"/>
      <c r="R810"/>
      <c r="S810"/>
    </row>
    <row r="811" spans="1:19" s="201" customFormat="1" ht="15.75" customHeight="1" x14ac:dyDescent="0.2">
      <c r="A811"/>
      <c r="B811"/>
      <c r="C811" s="249"/>
      <c r="D811"/>
      <c r="E811"/>
      <c r="H811" s="276"/>
      <c r="I811"/>
      <c r="K811"/>
      <c r="L811"/>
      <c r="M811"/>
      <c r="N811"/>
      <c r="O811"/>
      <c r="P811"/>
      <c r="Q811"/>
      <c r="R811"/>
      <c r="S811"/>
    </row>
    <row r="812" spans="1:19" s="201" customFormat="1" ht="15.75" customHeight="1" x14ac:dyDescent="0.2">
      <c r="A812"/>
      <c r="B812"/>
      <c r="C812" s="249"/>
      <c r="D812"/>
      <c r="E812"/>
      <c r="H812" s="276"/>
      <c r="I812"/>
      <c r="K812"/>
      <c r="L812"/>
      <c r="M812"/>
      <c r="N812"/>
      <c r="O812"/>
      <c r="P812"/>
      <c r="Q812"/>
      <c r="R812"/>
      <c r="S812"/>
    </row>
    <row r="813" spans="1:19" s="201" customFormat="1" ht="15.75" customHeight="1" x14ac:dyDescent="0.2">
      <c r="A813"/>
      <c r="B813"/>
      <c r="C813" s="249"/>
      <c r="D813"/>
      <c r="E813"/>
      <c r="H813" s="276"/>
      <c r="I813"/>
      <c r="K813"/>
      <c r="L813"/>
      <c r="M813"/>
      <c r="N813"/>
      <c r="O813"/>
      <c r="P813"/>
      <c r="Q813"/>
      <c r="R813"/>
      <c r="S813"/>
    </row>
    <row r="814" spans="1:19" s="201" customFormat="1" ht="15.75" customHeight="1" x14ac:dyDescent="0.2">
      <c r="A814"/>
      <c r="B814"/>
      <c r="C814" s="249"/>
      <c r="D814"/>
      <c r="E814"/>
      <c r="H814" s="276"/>
      <c r="I814"/>
      <c r="K814"/>
      <c r="L814"/>
      <c r="M814"/>
      <c r="N814"/>
      <c r="O814"/>
      <c r="P814"/>
      <c r="Q814"/>
      <c r="R814"/>
      <c r="S814"/>
    </row>
    <row r="815" spans="1:19" s="201" customFormat="1" ht="15.75" customHeight="1" x14ac:dyDescent="0.2">
      <c r="A815"/>
      <c r="B815"/>
      <c r="C815" s="249"/>
      <c r="D815"/>
      <c r="E815"/>
      <c r="H815" s="276"/>
      <c r="I815"/>
      <c r="K815"/>
      <c r="L815"/>
      <c r="M815"/>
      <c r="N815"/>
      <c r="O815"/>
      <c r="P815"/>
      <c r="Q815"/>
      <c r="R815"/>
      <c r="S815"/>
    </row>
    <row r="816" spans="1:19" s="201" customFormat="1" ht="15.75" customHeight="1" x14ac:dyDescent="0.2">
      <c r="A816"/>
      <c r="B816"/>
      <c r="C816" s="249"/>
      <c r="D816"/>
      <c r="E816"/>
      <c r="H816" s="276"/>
      <c r="I816"/>
      <c r="K816"/>
      <c r="L816"/>
      <c r="M816"/>
      <c r="N816"/>
      <c r="O816"/>
      <c r="P816"/>
      <c r="Q816"/>
      <c r="R816"/>
      <c r="S816"/>
    </row>
    <row r="817" spans="1:19" s="201" customFormat="1" ht="15.75" customHeight="1" x14ac:dyDescent="0.2">
      <c r="A817"/>
      <c r="B817"/>
      <c r="C817" s="249"/>
      <c r="D817"/>
      <c r="E817"/>
      <c r="H817" s="276"/>
      <c r="I817"/>
      <c r="K817"/>
      <c r="L817"/>
      <c r="M817"/>
      <c r="N817"/>
      <c r="O817"/>
      <c r="P817"/>
      <c r="Q817"/>
      <c r="R817"/>
      <c r="S817"/>
    </row>
    <row r="818" spans="1:19" s="201" customFormat="1" ht="15.75" customHeight="1" x14ac:dyDescent="0.2">
      <c r="A818"/>
      <c r="B818"/>
      <c r="C818" s="249"/>
      <c r="D818"/>
      <c r="E818"/>
      <c r="H818" s="276"/>
      <c r="I818"/>
      <c r="K818"/>
      <c r="L818"/>
      <c r="M818"/>
      <c r="N818"/>
      <c r="O818"/>
      <c r="P818"/>
      <c r="Q818"/>
      <c r="R818"/>
      <c r="S818"/>
    </row>
    <row r="819" spans="1:19" s="201" customFormat="1" ht="15.75" customHeight="1" x14ac:dyDescent="0.2">
      <c r="A819"/>
      <c r="B819"/>
      <c r="C819" s="249"/>
      <c r="D819"/>
      <c r="E819"/>
      <c r="H819" s="276"/>
      <c r="I819"/>
      <c r="K819"/>
      <c r="L819"/>
      <c r="M819"/>
      <c r="N819"/>
      <c r="O819"/>
      <c r="P819"/>
      <c r="Q819"/>
      <c r="R819"/>
      <c r="S819"/>
    </row>
    <row r="820" spans="1:19" s="201" customFormat="1" ht="15.75" customHeight="1" x14ac:dyDescent="0.2">
      <c r="A820"/>
      <c r="B820"/>
      <c r="C820" s="249"/>
      <c r="D820"/>
      <c r="E820"/>
      <c r="H820" s="276"/>
      <c r="I820"/>
      <c r="K820"/>
      <c r="L820"/>
      <c r="M820"/>
      <c r="N820"/>
      <c r="O820"/>
      <c r="P820"/>
      <c r="Q820"/>
      <c r="R820"/>
      <c r="S820"/>
    </row>
    <row r="821" spans="1:19" s="201" customFormat="1" ht="15.75" customHeight="1" x14ac:dyDescent="0.2">
      <c r="A821"/>
      <c r="B821"/>
      <c r="C821" s="249"/>
      <c r="D821"/>
      <c r="E821"/>
      <c r="H821" s="276"/>
      <c r="I821"/>
      <c r="K821"/>
      <c r="L821"/>
      <c r="M821"/>
      <c r="N821"/>
      <c r="O821"/>
      <c r="P821"/>
      <c r="Q821"/>
      <c r="R821"/>
      <c r="S821"/>
    </row>
    <row r="822" spans="1:19" s="201" customFormat="1" ht="15.75" customHeight="1" x14ac:dyDescent="0.2">
      <c r="A822"/>
      <c r="B822"/>
      <c r="C822" s="249"/>
      <c r="D822"/>
      <c r="E822"/>
      <c r="H822" s="276"/>
      <c r="I822"/>
      <c r="K822"/>
      <c r="L822"/>
      <c r="M822"/>
      <c r="N822"/>
      <c r="O822"/>
      <c r="P822"/>
      <c r="Q822"/>
      <c r="R822"/>
      <c r="S822"/>
    </row>
    <row r="823" spans="1:19" s="201" customFormat="1" ht="15.75" customHeight="1" x14ac:dyDescent="0.2">
      <c r="A823"/>
      <c r="B823"/>
      <c r="C823" s="249"/>
      <c r="D823"/>
      <c r="E823"/>
      <c r="H823" s="276"/>
      <c r="I823"/>
      <c r="K823"/>
      <c r="L823"/>
      <c r="M823"/>
      <c r="N823"/>
      <c r="O823"/>
      <c r="P823"/>
      <c r="Q823"/>
      <c r="R823"/>
      <c r="S823"/>
    </row>
    <row r="824" spans="1:19" s="201" customFormat="1" ht="15.75" customHeight="1" x14ac:dyDescent="0.2">
      <c r="A824"/>
      <c r="B824"/>
      <c r="C824" s="249"/>
      <c r="D824"/>
      <c r="E824"/>
      <c r="H824" s="276"/>
      <c r="I824"/>
      <c r="K824"/>
      <c r="L824"/>
      <c r="M824"/>
      <c r="N824"/>
      <c r="O824"/>
      <c r="P824"/>
      <c r="Q824"/>
      <c r="R824"/>
      <c r="S824"/>
    </row>
    <row r="825" spans="1:19" s="201" customFormat="1" ht="15.75" customHeight="1" x14ac:dyDescent="0.2">
      <c r="A825"/>
      <c r="B825"/>
      <c r="C825" s="249"/>
      <c r="D825"/>
      <c r="E825"/>
      <c r="H825" s="276"/>
      <c r="I825"/>
      <c r="K825"/>
      <c r="L825"/>
      <c r="M825"/>
      <c r="N825"/>
      <c r="O825"/>
      <c r="P825"/>
      <c r="Q825"/>
      <c r="R825"/>
      <c r="S825"/>
    </row>
    <row r="826" spans="1:19" s="201" customFormat="1" ht="15.75" customHeight="1" x14ac:dyDescent="0.2">
      <c r="A826"/>
      <c r="B826"/>
      <c r="C826" s="249"/>
      <c r="D826"/>
      <c r="E826"/>
      <c r="H826" s="276"/>
      <c r="I826"/>
      <c r="K826"/>
      <c r="L826"/>
      <c r="M826"/>
      <c r="N826"/>
      <c r="O826"/>
      <c r="P826"/>
      <c r="Q826"/>
      <c r="R826"/>
      <c r="S826"/>
    </row>
    <row r="827" spans="1:19" s="201" customFormat="1" ht="15.75" customHeight="1" x14ac:dyDescent="0.2">
      <c r="A827"/>
      <c r="B827"/>
      <c r="C827" s="249"/>
      <c r="D827"/>
      <c r="E827"/>
      <c r="H827" s="276"/>
      <c r="I827"/>
      <c r="K827"/>
      <c r="L827"/>
      <c r="M827"/>
      <c r="N827"/>
      <c r="O827"/>
      <c r="P827"/>
      <c r="Q827"/>
      <c r="R827"/>
      <c r="S827"/>
    </row>
    <row r="828" spans="1:19" s="201" customFormat="1" ht="15.75" customHeight="1" x14ac:dyDescent="0.2">
      <c r="A828"/>
      <c r="B828"/>
      <c r="C828" s="249"/>
      <c r="D828"/>
      <c r="E828"/>
      <c r="H828" s="276"/>
      <c r="I828"/>
      <c r="K828"/>
      <c r="L828"/>
      <c r="M828"/>
      <c r="N828"/>
      <c r="O828"/>
      <c r="P828"/>
      <c r="Q828"/>
      <c r="R828"/>
      <c r="S828"/>
    </row>
    <row r="829" spans="1:19" s="201" customFormat="1" ht="15.75" customHeight="1" x14ac:dyDescent="0.2">
      <c r="A829"/>
      <c r="B829"/>
      <c r="C829" s="249"/>
      <c r="D829"/>
      <c r="E829"/>
      <c r="H829" s="276"/>
      <c r="I829"/>
      <c r="K829"/>
      <c r="L829"/>
      <c r="M829"/>
      <c r="N829"/>
      <c r="O829"/>
      <c r="P829"/>
      <c r="Q829"/>
      <c r="R829"/>
      <c r="S829"/>
    </row>
    <row r="830" spans="1:19" s="201" customFormat="1" ht="15.75" customHeight="1" x14ac:dyDescent="0.2">
      <c r="A830"/>
      <c r="B830"/>
      <c r="C830" s="249"/>
      <c r="D830"/>
      <c r="E830"/>
      <c r="H830" s="276"/>
      <c r="I830"/>
      <c r="K830"/>
      <c r="L830"/>
      <c r="M830"/>
      <c r="N830"/>
      <c r="O830"/>
      <c r="P830"/>
      <c r="Q830"/>
      <c r="R830"/>
      <c r="S830"/>
    </row>
    <row r="831" spans="1:19" s="201" customFormat="1" ht="15.75" customHeight="1" x14ac:dyDescent="0.2">
      <c r="A831"/>
      <c r="B831"/>
      <c r="C831" s="249"/>
      <c r="D831"/>
      <c r="E831"/>
      <c r="H831" s="276"/>
      <c r="I831"/>
      <c r="K831"/>
      <c r="L831"/>
      <c r="M831"/>
      <c r="N831"/>
      <c r="O831"/>
      <c r="P831"/>
      <c r="Q831"/>
      <c r="R831"/>
      <c r="S831"/>
    </row>
    <row r="832" spans="1:19" s="201" customFormat="1" ht="15.75" customHeight="1" x14ac:dyDescent="0.2">
      <c r="A832"/>
      <c r="B832"/>
      <c r="C832" s="249"/>
      <c r="D832"/>
      <c r="E832"/>
      <c r="H832" s="276"/>
      <c r="I832"/>
      <c r="K832"/>
      <c r="L832"/>
      <c r="M832"/>
      <c r="N832"/>
      <c r="O832"/>
      <c r="P832"/>
      <c r="Q832"/>
      <c r="R832"/>
      <c r="S832"/>
    </row>
    <row r="833" spans="1:19" s="201" customFormat="1" ht="15.75" customHeight="1" x14ac:dyDescent="0.2">
      <c r="A833"/>
      <c r="B833"/>
      <c r="C833" s="249"/>
      <c r="D833"/>
      <c r="E833"/>
      <c r="H833" s="276"/>
      <c r="I833"/>
      <c r="K833"/>
      <c r="L833"/>
      <c r="M833"/>
      <c r="N833"/>
      <c r="O833"/>
      <c r="P833"/>
      <c r="Q833"/>
      <c r="R833"/>
      <c r="S833"/>
    </row>
    <row r="834" spans="1:19" s="201" customFormat="1" ht="15.75" customHeight="1" x14ac:dyDescent="0.2">
      <c r="A834"/>
      <c r="B834"/>
      <c r="C834" s="249"/>
      <c r="D834"/>
      <c r="E834"/>
      <c r="H834" s="276"/>
      <c r="I834"/>
      <c r="K834"/>
      <c r="L834"/>
      <c r="M834"/>
      <c r="N834"/>
      <c r="O834"/>
      <c r="P834"/>
      <c r="Q834"/>
      <c r="R834"/>
      <c r="S834"/>
    </row>
    <row r="835" spans="1:19" s="201" customFormat="1" ht="15.75" customHeight="1" x14ac:dyDescent="0.2">
      <c r="A835"/>
      <c r="B835"/>
      <c r="C835" s="249"/>
      <c r="D835"/>
      <c r="E835"/>
      <c r="H835" s="276"/>
      <c r="I835"/>
      <c r="K835"/>
      <c r="L835"/>
      <c r="M835"/>
      <c r="N835"/>
      <c r="O835"/>
      <c r="P835"/>
      <c r="Q835"/>
      <c r="R835"/>
      <c r="S835"/>
    </row>
    <row r="836" spans="1:19" s="201" customFormat="1" ht="15.75" customHeight="1" x14ac:dyDescent="0.2">
      <c r="A836"/>
      <c r="B836"/>
      <c r="C836" s="249"/>
      <c r="D836"/>
      <c r="E836"/>
      <c r="H836" s="276"/>
      <c r="I836"/>
      <c r="K836"/>
      <c r="L836"/>
      <c r="M836"/>
      <c r="N836"/>
      <c r="O836"/>
      <c r="P836"/>
      <c r="Q836"/>
      <c r="R836"/>
      <c r="S836"/>
    </row>
    <row r="837" spans="1:19" s="201" customFormat="1" ht="15.75" customHeight="1" x14ac:dyDescent="0.2">
      <c r="A837"/>
      <c r="B837"/>
      <c r="C837" s="249"/>
      <c r="D837"/>
      <c r="E837"/>
      <c r="H837" s="276"/>
      <c r="I837"/>
      <c r="K837"/>
      <c r="L837"/>
      <c r="M837"/>
      <c r="N837"/>
      <c r="O837"/>
      <c r="P837"/>
      <c r="Q837"/>
      <c r="R837"/>
      <c r="S837"/>
    </row>
    <row r="838" spans="1:19" s="201" customFormat="1" ht="15.75" customHeight="1" x14ac:dyDescent="0.2">
      <c r="A838"/>
      <c r="B838"/>
      <c r="C838" s="249"/>
      <c r="D838"/>
      <c r="E838"/>
      <c r="H838" s="276"/>
      <c r="I838"/>
      <c r="K838"/>
      <c r="L838"/>
      <c r="M838"/>
      <c r="N838"/>
      <c r="O838"/>
      <c r="P838"/>
      <c r="Q838"/>
      <c r="R838"/>
      <c r="S838"/>
    </row>
    <row r="839" spans="1:19" s="201" customFormat="1" ht="15.75" customHeight="1" x14ac:dyDescent="0.2">
      <c r="A839"/>
      <c r="B839"/>
      <c r="C839" s="249"/>
      <c r="D839"/>
      <c r="E839"/>
      <c r="H839" s="276"/>
      <c r="I839"/>
      <c r="K839"/>
      <c r="L839"/>
      <c r="M839"/>
      <c r="N839"/>
      <c r="O839"/>
      <c r="P839"/>
      <c r="Q839"/>
      <c r="R839"/>
      <c r="S839"/>
    </row>
    <row r="840" spans="1:19" s="201" customFormat="1" ht="15.75" customHeight="1" x14ac:dyDescent="0.2">
      <c r="A840"/>
      <c r="B840"/>
      <c r="C840" s="249"/>
      <c r="D840"/>
      <c r="E840"/>
      <c r="H840" s="276"/>
      <c r="I840"/>
      <c r="K840"/>
      <c r="L840"/>
      <c r="M840"/>
      <c r="N840"/>
      <c r="O840"/>
      <c r="P840"/>
      <c r="Q840"/>
      <c r="R840"/>
      <c r="S840"/>
    </row>
    <row r="841" spans="1:19" s="201" customFormat="1" ht="15.75" customHeight="1" x14ac:dyDescent="0.2">
      <c r="A841"/>
      <c r="B841"/>
      <c r="C841" s="249"/>
      <c r="D841"/>
      <c r="E841"/>
      <c r="H841" s="276"/>
      <c r="I841"/>
      <c r="K841"/>
      <c r="L841"/>
      <c r="M841"/>
      <c r="N841"/>
      <c r="O841"/>
      <c r="P841"/>
      <c r="Q841"/>
      <c r="R841"/>
      <c r="S841"/>
    </row>
    <row r="842" spans="1:19" s="201" customFormat="1" ht="15.75" customHeight="1" x14ac:dyDescent="0.2">
      <c r="A842"/>
      <c r="B842"/>
      <c r="C842" s="249"/>
      <c r="D842"/>
      <c r="E842"/>
      <c r="H842" s="276"/>
      <c r="I842"/>
      <c r="K842"/>
      <c r="L842"/>
      <c r="M842"/>
      <c r="N842"/>
      <c r="O842"/>
      <c r="P842"/>
      <c r="Q842"/>
      <c r="R842"/>
      <c r="S842"/>
    </row>
    <row r="843" spans="1:19" s="201" customFormat="1" ht="15.75" customHeight="1" x14ac:dyDescent="0.2">
      <c r="A843"/>
      <c r="B843"/>
      <c r="C843" s="249"/>
      <c r="D843"/>
      <c r="E843"/>
      <c r="H843" s="276"/>
      <c r="I843"/>
      <c r="K843"/>
      <c r="L843"/>
      <c r="M843"/>
      <c r="N843"/>
      <c r="O843"/>
      <c r="P843"/>
      <c r="Q843"/>
      <c r="R843"/>
      <c r="S843"/>
    </row>
    <row r="844" spans="1:19" s="201" customFormat="1" ht="15.75" customHeight="1" x14ac:dyDescent="0.2">
      <c r="A844"/>
      <c r="B844"/>
      <c r="C844" s="249"/>
      <c r="D844"/>
      <c r="E844"/>
      <c r="H844" s="276"/>
      <c r="I844"/>
      <c r="K844"/>
      <c r="L844"/>
      <c r="M844"/>
      <c r="N844"/>
      <c r="O844"/>
      <c r="P844"/>
      <c r="Q844"/>
      <c r="R844"/>
      <c r="S844"/>
    </row>
    <row r="845" spans="1:19" s="201" customFormat="1" ht="15.75" customHeight="1" x14ac:dyDescent="0.2">
      <c r="A845"/>
      <c r="B845"/>
      <c r="C845" s="249"/>
      <c r="D845"/>
      <c r="E845"/>
      <c r="H845" s="276"/>
      <c r="I845"/>
      <c r="K845"/>
      <c r="L845"/>
      <c r="M845"/>
      <c r="N845"/>
      <c r="O845"/>
      <c r="P845"/>
      <c r="Q845"/>
      <c r="R845"/>
      <c r="S845"/>
    </row>
    <row r="846" spans="1:19" s="201" customFormat="1" ht="15.75" customHeight="1" x14ac:dyDescent="0.2">
      <c r="A846"/>
      <c r="B846"/>
      <c r="C846" s="249"/>
      <c r="D846"/>
      <c r="E846"/>
      <c r="H846" s="276"/>
      <c r="I846"/>
      <c r="K846"/>
      <c r="L846"/>
      <c r="M846"/>
      <c r="N846"/>
      <c r="O846"/>
      <c r="P846"/>
      <c r="Q846"/>
      <c r="R846"/>
      <c r="S846"/>
    </row>
    <row r="847" spans="1:19" s="201" customFormat="1" ht="15.75" customHeight="1" x14ac:dyDescent="0.2">
      <c r="A847"/>
      <c r="B847"/>
      <c r="C847" s="249"/>
      <c r="D847"/>
      <c r="E847"/>
      <c r="H847" s="276"/>
      <c r="I847"/>
      <c r="K847"/>
      <c r="L847"/>
      <c r="M847"/>
      <c r="N847"/>
      <c r="O847"/>
      <c r="P847"/>
      <c r="Q847"/>
      <c r="R847"/>
      <c r="S847"/>
    </row>
    <row r="848" spans="1:19" s="201" customFormat="1" ht="15.75" customHeight="1" x14ac:dyDescent="0.2">
      <c r="A848"/>
      <c r="B848"/>
      <c r="C848" s="249"/>
      <c r="D848"/>
      <c r="E848"/>
      <c r="H848" s="276"/>
      <c r="I848"/>
      <c r="K848"/>
      <c r="L848"/>
      <c r="M848"/>
      <c r="N848"/>
      <c r="O848"/>
      <c r="P848"/>
      <c r="Q848"/>
      <c r="R848"/>
      <c r="S848"/>
    </row>
    <row r="849" spans="1:19" s="201" customFormat="1" ht="15.75" customHeight="1" x14ac:dyDescent="0.2">
      <c r="A849"/>
      <c r="B849"/>
      <c r="C849" s="249"/>
      <c r="D849"/>
      <c r="E849"/>
      <c r="H849" s="276"/>
      <c r="I849"/>
      <c r="K849"/>
      <c r="L849"/>
      <c r="M849"/>
      <c r="N849"/>
      <c r="O849"/>
      <c r="P849"/>
      <c r="Q849"/>
      <c r="R849"/>
      <c r="S849"/>
    </row>
    <row r="850" spans="1:19" s="201" customFormat="1" ht="15.75" customHeight="1" x14ac:dyDescent="0.2">
      <c r="A850"/>
      <c r="B850"/>
      <c r="C850" s="249"/>
      <c r="D850"/>
      <c r="E850"/>
      <c r="H850" s="276"/>
      <c r="I850"/>
      <c r="K850"/>
      <c r="L850"/>
      <c r="M850"/>
      <c r="N850"/>
      <c r="O850"/>
      <c r="P850"/>
      <c r="Q850"/>
      <c r="R850"/>
      <c r="S850"/>
    </row>
    <row r="851" spans="1:19" s="201" customFormat="1" ht="15.75" customHeight="1" x14ac:dyDescent="0.2">
      <c r="A851"/>
      <c r="B851"/>
      <c r="C851" s="249"/>
      <c r="D851"/>
      <c r="E851"/>
      <c r="H851" s="276"/>
      <c r="I851"/>
      <c r="K851"/>
      <c r="L851"/>
      <c r="M851"/>
      <c r="N851"/>
      <c r="O851"/>
      <c r="P851"/>
      <c r="Q851"/>
      <c r="R851"/>
      <c r="S851"/>
    </row>
    <row r="852" spans="1:19" s="201" customFormat="1" ht="15.75" customHeight="1" x14ac:dyDescent="0.2">
      <c r="A852"/>
      <c r="B852"/>
      <c r="C852" s="249"/>
      <c r="D852"/>
      <c r="E852"/>
      <c r="H852" s="276"/>
      <c r="I852"/>
      <c r="K852"/>
      <c r="L852"/>
      <c r="M852"/>
      <c r="N852"/>
      <c r="O852"/>
      <c r="P852"/>
      <c r="Q852"/>
      <c r="R852"/>
      <c r="S852"/>
    </row>
    <row r="853" spans="1:19" s="201" customFormat="1" ht="15.75" customHeight="1" x14ac:dyDescent="0.2">
      <c r="A853"/>
      <c r="B853"/>
      <c r="C853" s="249"/>
      <c r="D853"/>
      <c r="E853"/>
      <c r="H853" s="276"/>
      <c r="I853"/>
      <c r="K853"/>
      <c r="L853"/>
      <c r="M853"/>
      <c r="N853"/>
      <c r="O853"/>
      <c r="P853"/>
      <c r="Q853"/>
      <c r="R853"/>
      <c r="S853"/>
    </row>
    <row r="854" spans="1:19" s="201" customFormat="1" ht="15.75" customHeight="1" x14ac:dyDescent="0.2">
      <c r="A854"/>
      <c r="B854"/>
      <c r="C854" s="249"/>
      <c r="D854"/>
      <c r="E854"/>
      <c r="H854" s="276"/>
      <c r="I854"/>
      <c r="K854"/>
      <c r="L854"/>
      <c r="M854"/>
      <c r="N854"/>
      <c r="O854"/>
      <c r="P854"/>
      <c r="Q854"/>
      <c r="R854"/>
      <c r="S854"/>
    </row>
    <row r="855" spans="1:19" s="201" customFormat="1" ht="15.75" customHeight="1" x14ac:dyDescent="0.2">
      <c r="A855"/>
      <c r="B855"/>
      <c r="C855" s="249"/>
      <c r="D855"/>
      <c r="E855"/>
      <c r="H855" s="276"/>
      <c r="I855"/>
      <c r="K855"/>
      <c r="L855"/>
      <c r="M855"/>
      <c r="N855"/>
      <c r="O855"/>
      <c r="P855"/>
      <c r="Q855"/>
      <c r="R855"/>
      <c r="S855"/>
    </row>
    <row r="856" spans="1:19" s="201" customFormat="1" ht="15.75" customHeight="1" x14ac:dyDescent="0.2">
      <c r="A856"/>
      <c r="B856"/>
      <c r="C856" s="249"/>
      <c r="D856"/>
      <c r="E856"/>
      <c r="H856" s="276"/>
      <c r="I856"/>
      <c r="K856"/>
      <c r="L856"/>
      <c r="M856"/>
      <c r="N856"/>
      <c r="O856"/>
      <c r="P856"/>
      <c r="Q856"/>
      <c r="R856"/>
      <c r="S856"/>
    </row>
    <row r="857" spans="1:19" s="201" customFormat="1" ht="15.75" customHeight="1" x14ac:dyDescent="0.2">
      <c r="A857"/>
      <c r="B857"/>
      <c r="C857" s="249"/>
      <c r="D857"/>
      <c r="E857"/>
      <c r="H857" s="276"/>
      <c r="I857"/>
      <c r="K857"/>
      <c r="L857"/>
      <c r="M857"/>
      <c r="N857"/>
      <c r="O857"/>
      <c r="P857"/>
      <c r="Q857"/>
      <c r="R857"/>
      <c r="S857"/>
    </row>
    <row r="858" spans="1:19" s="201" customFormat="1" ht="15.75" customHeight="1" x14ac:dyDescent="0.2">
      <c r="A858"/>
      <c r="B858"/>
      <c r="C858" s="249"/>
      <c r="D858"/>
      <c r="E858"/>
      <c r="H858" s="276"/>
      <c r="I858"/>
      <c r="K858"/>
      <c r="L858"/>
      <c r="M858"/>
      <c r="N858"/>
      <c r="O858"/>
      <c r="P858"/>
      <c r="Q858"/>
      <c r="R858"/>
      <c r="S858"/>
    </row>
    <row r="859" spans="1:19" s="201" customFormat="1" ht="15.75" customHeight="1" x14ac:dyDescent="0.2">
      <c r="A859"/>
      <c r="B859"/>
      <c r="C859" s="249"/>
      <c r="D859"/>
      <c r="E859"/>
      <c r="H859" s="276"/>
      <c r="I859"/>
      <c r="K859"/>
      <c r="L859"/>
      <c r="M859"/>
      <c r="N859"/>
      <c r="O859"/>
      <c r="P859"/>
      <c r="Q859"/>
      <c r="R859"/>
      <c r="S859"/>
    </row>
    <row r="860" spans="1:19" s="201" customFormat="1" ht="15.75" customHeight="1" x14ac:dyDescent="0.2">
      <c r="A860"/>
      <c r="B860"/>
      <c r="C860" s="249"/>
      <c r="D860"/>
      <c r="E860"/>
      <c r="H860" s="276"/>
      <c r="I860"/>
      <c r="K860"/>
      <c r="L860"/>
      <c r="M860"/>
      <c r="N860"/>
      <c r="O860"/>
      <c r="P860"/>
      <c r="Q860"/>
      <c r="R860"/>
      <c r="S860"/>
    </row>
    <row r="861" spans="1:19" s="201" customFormat="1" ht="15.75" customHeight="1" x14ac:dyDescent="0.2">
      <c r="A861"/>
      <c r="B861"/>
      <c r="C861" s="249"/>
      <c r="D861"/>
      <c r="E861"/>
      <c r="H861" s="276"/>
      <c r="I861"/>
      <c r="K861"/>
      <c r="L861"/>
      <c r="M861"/>
      <c r="N861"/>
      <c r="O861"/>
      <c r="P861"/>
      <c r="Q861"/>
      <c r="R861"/>
      <c r="S861"/>
    </row>
    <row r="862" spans="1:19" s="201" customFormat="1" ht="15.75" customHeight="1" x14ac:dyDescent="0.2">
      <c r="A862"/>
      <c r="B862"/>
      <c r="C862" s="249"/>
      <c r="D862"/>
      <c r="E862"/>
      <c r="H862" s="276"/>
      <c r="I862"/>
      <c r="K862"/>
      <c r="L862"/>
      <c r="M862"/>
      <c r="N862"/>
      <c r="O862"/>
      <c r="P862"/>
      <c r="Q862"/>
      <c r="R862"/>
      <c r="S862"/>
    </row>
    <row r="863" spans="1:19" s="201" customFormat="1" ht="15.75" customHeight="1" x14ac:dyDescent="0.2">
      <c r="A863"/>
      <c r="B863"/>
      <c r="C863" s="249"/>
      <c r="D863"/>
      <c r="E863"/>
      <c r="H863" s="276"/>
      <c r="I863"/>
      <c r="K863"/>
      <c r="L863"/>
      <c r="M863"/>
      <c r="N863"/>
      <c r="O863"/>
      <c r="P863"/>
      <c r="Q863"/>
      <c r="R863"/>
      <c r="S863"/>
    </row>
    <row r="864" spans="1:19" s="201" customFormat="1" ht="15.75" customHeight="1" x14ac:dyDescent="0.2">
      <c r="A864"/>
      <c r="B864"/>
      <c r="C864" s="249"/>
      <c r="D864"/>
      <c r="E864"/>
      <c r="H864" s="276"/>
      <c r="I864"/>
      <c r="K864"/>
      <c r="L864"/>
      <c r="M864"/>
      <c r="N864"/>
      <c r="O864"/>
      <c r="P864"/>
      <c r="Q864"/>
      <c r="R864"/>
      <c r="S864"/>
    </row>
    <row r="865" spans="1:19" s="201" customFormat="1" ht="15.75" customHeight="1" x14ac:dyDescent="0.2">
      <c r="A865"/>
      <c r="B865"/>
      <c r="C865" s="249"/>
      <c r="D865"/>
      <c r="E865"/>
      <c r="H865" s="276"/>
      <c r="I865"/>
      <c r="K865"/>
      <c r="L865"/>
      <c r="M865"/>
      <c r="N865"/>
      <c r="O865"/>
      <c r="P865"/>
      <c r="Q865"/>
      <c r="R865"/>
      <c r="S865"/>
    </row>
    <row r="866" spans="1:19" s="201" customFormat="1" ht="15.75" customHeight="1" x14ac:dyDescent="0.2">
      <c r="A866"/>
      <c r="B866"/>
      <c r="C866" s="249"/>
      <c r="D866"/>
      <c r="E866"/>
      <c r="H866" s="276"/>
      <c r="I866"/>
      <c r="K866"/>
      <c r="L866"/>
      <c r="M866"/>
      <c r="N866"/>
      <c r="O866"/>
      <c r="P866"/>
      <c r="Q866"/>
      <c r="R866"/>
      <c r="S866"/>
    </row>
    <row r="867" spans="1:19" s="201" customFormat="1" ht="15.75" customHeight="1" x14ac:dyDescent="0.2">
      <c r="A867"/>
      <c r="B867"/>
      <c r="C867" s="249"/>
      <c r="D867"/>
      <c r="E867"/>
      <c r="H867" s="276"/>
      <c r="I867"/>
      <c r="K867"/>
      <c r="L867"/>
      <c r="M867"/>
      <c r="N867"/>
      <c r="O867"/>
      <c r="P867"/>
      <c r="Q867"/>
      <c r="R867"/>
      <c r="S867"/>
    </row>
    <row r="868" spans="1:19" s="201" customFormat="1" ht="15.75" customHeight="1" x14ac:dyDescent="0.2">
      <c r="A868"/>
      <c r="B868"/>
      <c r="C868" s="249"/>
      <c r="D868"/>
      <c r="E868"/>
      <c r="H868" s="276"/>
      <c r="I868"/>
      <c r="K868"/>
      <c r="L868"/>
      <c r="M868"/>
      <c r="N868"/>
      <c r="O868"/>
      <c r="P868"/>
      <c r="Q868"/>
      <c r="R868"/>
      <c r="S868"/>
    </row>
    <row r="869" spans="1:19" s="201" customFormat="1" ht="15.75" customHeight="1" x14ac:dyDescent="0.2">
      <c r="A869"/>
      <c r="B869"/>
      <c r="C869" s="249"/>
      <c r="D869"/>
      <c r="E869"/>
      <c r="H869" s="276"/>
      <c r="I869"/>
      <c r="K869"/>
      <c r="L869"/>
      <c r="M869"/>
      <c r="N869"/>
      <c r="O869"/>
      <c r="P869"/>
      <c r="Q869"/>
      <c r="R869"/>
      <c r="S869"/>
    </row>
    <row r="870" spans="1:19" s="201" customFormat="1" ht="15.75" customHeight="1" x14ac:dyDescent="0.2">
      <c r="A870"/>
      <c r="B870"/>
      <c r="C870" s="249"/>
      <c r="D870"/>
      <c r="E870"/>
      <c r="H870" s="276"/>
      <c r="I870"/>
      <c r="K870"/>
      <c r="L870"/>
      <c r="M870"/>
      <c r="N870"/>
      <c r="O870"/>
      <c r="P870"/>
      <c r="Q870"/>
      <c r="R870"/>
      <c r="S870"/>
    </row>
    <row r="871" spans="1:19" s="201" customFormat="1" ht="15.75" customHeight="1" x14ac:dyDescent="0.2">
      <c r="A871"/>
      <c r="B871"/>
      <c r="C871" s="249"/>
      <c r="D871"/>
      <c r="E871"/>
      <c r="H871" s="276"/>
      <c r="I871"/>
      <c r="K871"/>
      <c r="L871"/>
      <c r="M871"/>
      <c r="N871"/>
      <c r="O871"/>
      <c r="P871"/>
      <c r="Q871"/>
      <c r="R871"/>
      <c r="S871"/>
    </row>
    <row r="872" spans="1:19" s="201" customFormat="1" ht="15.75" customHeight="1" x14ac:dyDescent="0.2">
      <c r="A872"/>
      <c r="B872"/>
      <c r="C872" s="249"/>
      <c r="D872"/>
      <c r="E872"/>
      <c r="H872" s="276"/>
      <c r="I872"/>
      <c r="K872"/>
      <c r="L872"/>
      <c r="M872"/>
      <c r="N872"/>
      <c r="O872"/>
      <c r="P872"/>
      <c r="Q872"/>
      <c r="R872"/>
      <c r="S872"/>
    </row>
    <row r="873" spans="1:19" s="201" customFormat="1" ht="15.75" customHeight="1" x14ac:dyDescent="0.2">
      <c r="A873"/>
      <c r="B873"/>
      <c r="C873" s="249"/>
      <c r="D873"/>
      <c r="E873"/>
      <c r="H873" s="276"/>
      <c r="I873"/>
      <c r="K873"/>
      <c r="L873"/>
      <c r="M873"/>
      <c r="N873"/>
      <c r="O873"/>
      <c r="P873"/>
      <c r="Q873"/>
      <c r="R873"/>
      <c r="S873"/>
    </row>
    <row r="874" spans="1:19" s="201" customFormat="1" ht="15.75" customHeight="1" x14ac:dyDescent="0.2">
      <c r="A874"/>
      <c r="B874"/>
      <c r="C874" s="249"/>
      <c r="D874"/>
      <c r="E874"/>
      <c r="H874" s="276"/>
      <c r="I874"/>
      <c r="K874"/>
      <c r="L874"/>
      <c r="M874"/>
      <c r="N874"/>
      <c r="O874"/>
      <c r="P874"/>
      <c r="Q874"/>
      <c r="R874"/>
      <c r="S874"/>
    </row>
    <row r="875" spans="1:19" s="201" customFormat="1" ht="15.75" customHeight="1" x14ac:dyDescent="0.2">
      <c r="A875"/>
      <c r="B875"/>
      <c r="C875" s="249"/>
      <c r="D875"/>
      <c r="E875"/>
      <c r="H875" s="276"/>
      <c r="I875"/>
      <c r="K875"/>
      <c r="L875"/>
      <c r="M875"/>
      <c r="N875"/>
      <c r="O875"/>
      <c r="P875"/>
      <c r="Q875"/>
      <c r="R875"/>
      <c r="S875"/>
    </row>
    <row r="876" spans="1:19" s="201" customFormat="1" ht="15.75" customHeight="1" x14ac:dyDescent="0.2">
      <c r="A876"/>
      <c r="B876"/>
      <c r="C876" s="249"/>
      <c r="D876"/>
      <c r="E876"/>
      <c r="H876" s="276"/>
      <c r="I876"/>
      <c r="K876"/>
      <c r="L876"/>
      <c r="M876"/>
      <c r="N876"/>
      <c r="O876"/>
      <c r="P876"/>
      <c r="Q876"/>
      <c r="R876"/>
      <c r="S876"/>
    </row>
    <row r="877" spans="1:19" s="201" customFormat="1" ht="15.75" customHeight="1" x14ac:dyDescent="0.2">
      <c r="A877"/>
      <c r="B877"/>
      <c r="C877" s="249"/>
      <c r="D877"/>
      <c r="E877"/>
      <c r="H877" s="276"/>
      <c r="I877"/>
      <c r="K877"/>
      <c r="L877"/>
      <c r="M877"/>
      <c r="N877"/>
      <c r="O877"/>
      <c r="P877"/>
      <c r="Q877"/>
      <c r="R877"/>
      <c r="S877"/>
    </row>
    <row r="878" spans="1:19" s="201" customFormat="1" ht="15.75" customHeight="1" x14ac:dyDescent="0.2">
      <c r="A878"/>
      <c r="B878"/>
      <c r="C878" s="249"/>
      <c r="D878"/>
      <c r="E878"/>
      <c r="H878" s="276"/>
      <c r="I878"/>
      <c r="K878"/>
      <c r="L878"/>
      <c r="M878"/>
      <c r="N878"/>
      <c r="O878"/>
      <c r="P878"/>
      <c r="Q878"/>
      <c r="R878"/>
      <c r="S878"/>
    </row>
    <row r="879" spans="1:19" s="201" customFormat="1" ht="15.75" customHeight="1" x14ac:dyDescent="0.2">
      <c r="A879"/>
      <c r="B879"/>
      <c r="C879" s="249"/>
      <c r="D879"/>
      <c r="E879"/>
      <c r="H879" s="276"/>
      <c r="I879"/>
      <c r="K879"/>
      <c r="L879"/>
      <c r="M879"/>
      <c r="N879"/>
      <c r="O879"/>
      <c r="P879"/>
      <c r="Q879"/>
      <c r="R879"/>
      <c r="S879"/>
    </row>
    <row r="880" spans="1:19" s="201" customFormat="1" ht="15.75" customHeight="1" x14ac:dyDescent="0.2">
      <c r="A880"/>
      <c r="B880"/>
      <c r="C880" s="249"/>
      <c r="D880"/>
      <c r="E880"/>
      <c r="H880" s="276"/>
      <c r="I880"/>
      <c r="K880"/>
      <c r="L880"/>
      <c r="M880"/>
      <c r="N880"/>
      <c r="O880"/>
      <c r="P880"/>
      <c r="Q880"/>
      <c r="R880"/>
      <c r="S880"/>
    </row>
    <row r="881" spans="1:19" s="201" customFormat="1" ht="15.75" customHeight="1" x14ac:dyDescent="0.2">
      <c r="A881"/>
      <c r="B881"/>
      <c r="C881" s="249"/>
      <c r="D881"/>
      <c r="E881"/>
      <c r="H881" s="276"/>
      <c r="I881"/>
      <c r="K881"/>
      <c r="L881"/>
      <c r="M881"/>
      <c r="N881"/>
      <c r="O881"/>
      <c r="P881"/>
      <c r="Q881"/>
      <c r="R881"/>
      <c r="S881"/>
    </row>
    <row r="882" spans="1:19" s="201" customFormat="1" ht="15.75" customHeight="1" x14ac:dyDescent="0.2">
      <c r="A882"/>
      <c r="B882"/>
      <c r="C882" s="249"/>
      <c r="D882"/>
      <c r="E882"/>
      <c r="H882" s="276"/>
      <c r="I882"/>
      <c r="K882"/>
      <c r="L882"/>
      <c r="M882"/>
      <c r="N882"/>
      <c r="O882"/>
      <c r="P882"/>
      <c r="Q882"/>
      <c r="R882"/>
      <c r="S882"/>
    </row>
    <row r="883" spans="1:19" s="201" customFormat="1" ht="15.75" customHeight="1" x14ac:dyDescent="0.2">
      <c r="A883"/>
      <c r="B883"/>
      <c r="C883" s="249"/>
      <c r="D883"/>
      <c r="E883"/>
      <c r="H883" s="276"/>
      <c r="I883"/>
      <c r="K883"/>
      <c r="L883"/>
      <c r="M883"/>
      <c r="N883"/>
      <c r="O883"/>
      <c r="P883"/>
      <c r="Q883"/>
      <c r="R883"/>
      <c r="S883"/>
    </row>
    <row r="884" spans="1:19" s="201" customFormat="1" ht="15.75" customHeight="1" x14ac:dyDescent="0.2">
      <c r="A884"/>
      <c r="B884"/>
      <c r="C884" s="249"/>
      <c r="D884"/>
      <c r="E884"/>
      <c r="H884" s="276"/>
      <c r="I884"/>
      <c r="K884"/>
      <c r="L884"/>
      <c r="M884"/>
      <c r="N884"/>
      <c r="O884"/>
      <c r="P884"/>
      <c r="Q884"/>
      <c r="R884"/>
      <c r="S884"/>
    </row>
    <row r="885" spans="1:19" s="201" customFormat="1" ht="15.75" customHeight="1" x14ac:dyDescent="0.2">
      <c r="A885"/>
      <c r="B885"/>
      <c r="C885" s="249"/>
      <c r="D885"/>
      <c r="E885"/>
      <c r="H885" s="276"/>
      <c r="I885"/>
      <c r="K885"/>
      <c r="L885"/>
      <c r="M885"/>
      <c r="N885"/>
      <c r="O885"/>
      <c r="P885"/>
      <c r="Q885"/>
      <c r="R885"/>
      <c r="S885"/>
    </row>
    <row r="886" spans="1:19" s="201" customFormat="1" ht="15.75" customHeight="1" x14ac:dyDescent="0.2">
      <c r="A886"/>
      <c r="B886"/>
      <c r="C886" s="249"/>
      <c r="D886"/>
      <c r="E886"/>
      <c r="H886" s="276"/>
      <c r="I886"/>
      <c r="K886"/>
      <c r="L886"/>
      <c r="M886"/>
      <c r="N886"/>
      <c r="O886"/>
      <c r="P886"/>
      <c r="Q886"/>
      <c r="R886"/>
      <c r="S886"/>
    </row>
    <row r="887" spans="1:19" s="201" customFormat="1" ht="15.75" customHeight="1" x14ac:dyDescent="0.2">
      <c r="A887"/>
      <c r="B887"/>
      <c r="C887" s="249"/>
      <c r="D887"/>
      <c r="E887"/>
      <c r="H887" s="276"/>
      <c r="I887"/>
      <c r="K887"/>
      <c r="L887"/>
      <c r="M887"/>
      <c r="N887"/>
      <c r="O887"/>
      <c r="P887"/>
      <c r="Q887"/>
      <c r="R887"/>
      <c r="S887"/>
    </row>
    <row r="888" spans="1:19" s="201" customFormat="1" ht="15.75" customHeight="1" x14ac:dyDescent="0.2">
      <c r="A888"/>
      <c r="B888"/>
      <c r="C888" s="249"/>
      <c r="D888"/>
      <c r="E888"/>
      <c r="H888" s="276"/>
      <c r="I888"/>
      <c r="K888"/>
      <c r="L888"/>
      <c r="M888"/>
      <c r="N888"/>
      <c r="O888"/>
      <c r="P888"/>
      <c r="Q888"/>
      <c r="R888"/>
      <c r="S888"/>
    </row>
    <row r="889" spans="1:19" s="201" customFormat="1" ht="15.75" customHeight="1" x14ac:dyDescent="0.2">
      <c r="A889"/>
      <c r="B889"/>
      <c r="C889" s="249"/>
      <c r="D889"/>
      <c r="E889"/>
      <c r="H889" s="276"/>
      <c r="I889"/>
      <c r="K889"/>
      <c r="L889"/>
      <c r="M889"/>
      <c r="N889"/>
      <c r="O889"/>
      <c r="P889"/>
      <c r="Q889"/>
      <c r="R889"/>
      <c r="S889"/>
    </row>
    <row r="890" spans="1:19" s="201" customFormat="1" ht="15.75" customHeight="1" x14ac:dyDescent="0.2">
      <c r="A890"/>
      <c r="B890"/>
      <c r="C890" s="249"/>
      <c r="D890"/>
      <c r="E890"/>
      <c r="H890" s="276"/>
      <c r="I890"/>
      <c r="K890"/>
      <c r="L890"/>
      <c r="M890"/>
      <c r="N890"/>
      <c r="O890"/>
      <c r="P890"/>
      <c r="Q890"/>
      <c r="R890"/>
      <c r="S890"/>
    </row>
    <row r="891" spans="1:19" s="201" customFormat="1" ht="15.75" customHeight="1" x14ac:dyDescent="0.2">
      <c r="A891"/>
      <c r="B891"/>
      <c r="C891" s="249"/>
      <c r="D891"/>
      <c r="E891"/>
      <c r="H891" s="276"/>
      <c r="I891"/>
      <c r="K891"/>
      <c r="L891"/>
      <c r="M891"/>
      <c r="N891"/>
      <c r="O891"/>
      <c r="P891"/>
      <c r="Q891"/>
      <c r="R891"/>
      <c r="S891"/>
    </row>
    <row r="892" spans="1:19" s="201" customFormat="1" ht="15.75" customHeight="1" x14ac:dyDescent="0.2">
      <c r="A892"/>
      <c r="B892"/>
      <c r="C892" s="249"/>
      <c r="D892"/>
      <c r="E892"/>
      <c r="H892" s="276"/>
      <c r="I892"/>
      <c r="K892"/>
      <c r="L892"/>
      <c r="M892"/>
      <c r="N892"/>
      <c r="O892"/>
      <c r="P892"/>
      <c r="Q892"/>
      <c r="R892"/>
      <c r="S892"/>
    </row>
    <row r="893" spans="1:19" s="201" customFormat="1" ht="15.75" customHeight="1" x14ac:dyDescent="0.2">
      <c r="A893"/>
      <c r="B893"/>
      <c r="C893" s="249"/>
      <c r="D893"/>
      <c r="E893"/>
      <c r="H893" s="276"/>
      <c r="I893"/>
      <c r="K893"/>
      <c r="L893"/>
      <c r="M893"/>
      <c r="N893"/>
      <c r="O893"/>
      <c r="P893"/>
      <c r="Q893"/>
      <c r="R893"/>
      <c r="S893"/>
    </row>
    <row r="894" spans="1:19" s="201" customFormat="1" ht="15.75" customHeight="1" x14ac:dyDescent="0.2">
      <c r="A894"/>
      <c r="B894"/>
      <c r="C894" s="249"/>
      <c r="D894"/>
      <c r="E894"/>
      <c r="H894" s="276"/>
      <c r="I894"/>
      <c r="K894"/>
      <c r="L894"/>
      <c r="M894"/>
      <c r="N894"/>
      <c r="O894"/>
      <c r="P894"/>
      <c r="Q894"/>
      <c r="R894"/>
      <c r="S894"/>
    </row>
    <row r="895" spans="1:19" s="201" customFormat="1" ht="15.75" customHeight="1" x14ac:dyDescent="0.2">
      <c r="A895"/>
      <c r="B895"/>
      <c r="C895" s="249"/>
      <c r="D895"/>
      <c r="E895"/>
      <c r="H895" s="276"/>
      <c r="I895"/>
      <c r="K895"/>
      <c r="L895"/>
      <c r="M895"/>
      <c r="N895"/>
      <c r="O895"/>
      <c r="P895"/>
      <c r="Q895"/>
      <c r="R895"/>
      <c r="S895"/>
    </row>
    <row r="896" spans="1:19" s="201" customFormat="1" ht="15.75" customHeight="1" x14ac:dyDescent="0.2">
      <c r="A896"/>
      <c r="B896"/>
      <c r="C896" s="249"/>
      <c r="D896"/>
      <c r="E896"/>
      <c r="H896" s="276"/>
      <c r="I896"/>
      <c r="K896"/>
      <c r="L896"/>
      <c r="M896"/>
      <c r="N896"/>
      <c r="O896"/>
      <c r="P896"/>
      <c r="Q896"/>
      <c r="R896"/>
      <c r="S896"/>
    </row>
    <row r="897" spans="1:19" s="201" customFormat="1" ht="15.75" customHeight="1" x14ac:dyDescent="0.2">
      <c r="A897"/>
      <c r="B897"/>
      <c r="C897" s="249"/>
      <c r="D897"/>
      <c r="E897"/>
      <c r="H897" s="276"/>
      <c r="I897"/>
      <c r="K897"/>
      <c r="L897"/>
      <c r="M897"/>
      <c r="N897"/>
      <c r="O897"/>
      <c r="P897"/>
      <c r="Q897"/>
      <c r="R897"/>
      <c r="S897"/>
    </row>
    <row r="898" spans="1:19" s="201" customFormat="1" ht="15.75" customHeight="1" x14ac:dyDescent="0.2">
      <c r="A898"/>
      <c r="B898"/>
      <c r="C898" s="249"/>
      <c r="D898"/>
      <c r="E898"/>
      <c r="H898" s="276"/>
      <c r="I898"/>
      <c r="K898"/>
      <c r="L898"/>
      <c r="M898"/>
      <c r="N898"/>
      <c r="O898"/>
      <c r="P898"/>
      <c r="Q898"/>
      <c r="R898"/>
      <c r="S898"/>
    </row>
    <row r="899" spans="1:19" s="201" customFormat="1" ht="15.75" customHeight="1" x14ac:dyDescent="0.2">
      <c r="A899"/>
      <c r="B899"/>
      <c r="C899" s="249"/>
      <c r="D899"/>
      <c r="E899"/>
      <c r="H899" s="276"/>
      <c r="I899"/>
      <c r="K899"/>
      <c r="L899"/>
      <c r="M899"/>
      <c r="N899"/>
      <c r="O899"/>
      <c r="P899"/>
      <c r="Q899"/>
      <c r="R899"/>
      <c r="S899"/>
    </row>
    <row r="900" spans="1:19" s="201" customFormat="1" ht="15.75" customHeight="1" x14ac:dyDescent="0.2">
      <c r="A900"/>
      <c r="B900"/>
      <c r="C900" s="249"/>
      <c r="D900"/>
      <c r="E900"/>
      <c r="H900" s="276"/>
      <c r="I900"/>
      <c r="K900"/>
      <c r="L900"/>
      <c r="M900"/>
      <c r="N900"/>
      <c r="O900"/>
      <c r="P900"/>
      <c r="Q900"/>
      <c r="R900"/>
      <c r="S900"/>
    </row>
    <row r="901" spans="1:19" s="201" customFormat="1" ht="15.75" customHeight="1" x14ac:dyDescent="0.2">
      <c r="A901"/>
      <c r="B901"/>
      <c r="C901" s="249"/>
      <c r="D901"/>
      <c r="E901"/>
      <c r="H901" s="276"/>
      <c r="I901"/>
      <c r="K901"/>
      <c r="L901"/>
      <c r="M901"/>
      <c r="N901"/>
      <c r="O901"/>
      <c r="P901"/>
      <c r="Q901"/>
      <c r="R901"/>
      <c r="S901"/>
    </row>
    <row r="902" spans="1:19" s="201" customFormat="1" ht="15.75" customHeight="1" x14ac:dyDescent="0.2">
      <c r="A902"/>
      <c r="B902"/>
      <c r="C902" s="249"/>
      <c r="D902"/>
      <c r="E902"/>
      <c r="H902" s="276"/>
      <c r="I902"/>
      <c r="K902"/>
      <c r="L902"/>
      <c r="M902"/>
      <c r="N902"/>
      <c r="O902"/>
      <c r="P902"/>
      <c r="Q902"/>
      <c r="R902"/>
      <c r="S902"/>
    </row>
    <row r="903" spans="1:19" s="201" customFormat="1" ht="15.75" customHeight="1" x14ac:dyDescent="0.2">
      <c r="A903"/>
      <c r="B903"/>
      <c r="C903" s="249"/>
      <c r="D903"/>
      <c r="E903"/>
      <c r="H903" s="276"/>
      <c r="I903"/>
      <c r="K903"/>
      <c r="L903"/>
      <c r="M903"/>
      <c r="N903"/>
      <c r="O903"/>
      <c r="P903"/>
      <c r="Q903"/>
      <c r="R903"/>
      <c r="S903"/>
    </row>
    <row r="904" spans="1:19" s="201" customFormat="1" ht="15.75" customHeight="1" x14ac:dyDescent="0.2">
      <c r="A904"/>
      <c r="B904"/>
      <c r="C904" s="249"/>
      <c r="D904"/>
      <c r="E904"/>
      <c r="H904" s="276"/>
      <c r="I904"/>
      <c r="K904"/>
      <c r="L904"/>
      <c r="M904"/>
      <c r="N904"/>
      <c r="O904"/>
      <c r="P904"/>
      <c r="Q904"/>
      <c r="R904"/>
      <c r="S904"/>
    </row>
    <row r="905" spans="1:19" s="201" customFormat="1" ht="15.75" customHeight="1" x14ac:dyDescent="0.2">
      <c r="A905"/>
      <c r="B905"/>
      <c r="C905" s="249"/>
      <c r="D905"/>
      <c r="E905"/>
      <c r="H905" s="276"/>
      <c r="I905"/>
      <c r="K905"/>
      <c r="L905"/>
      <c r="M905"/>
      <c r="N905"/>
      <c r="O905"/>
      <c r="P905"/>
      <c r="Q905"/>
      <c r="R905"/>
      <c r="S905"/>
    </row>
    <row r="906" spans="1:19" s="201" customFormat="1" ht="15.75" customHeight="1" x14ac:dyDescent="0.2">
      <c r="A906"/>
      <c r="B906"/>
      <c r="C906" s="249"/>
      <c r="D906"/>
      <c r="E906"/>
      <c r="H906" s="276"/>
      <c r="I906"/>
      <c r="K906"/>
      <c r="L906"/>
      <c r="M906"/>
      <c r="N906"/>
      <c r="O906"/>
      <c r="P906"/>
      <c r="Q906"/>
      <c r="R906"/>
      <c r="S906"/>
    </row>
    <row r="907" spans="1:19" s="201" customFormat="1" ht="15.75" customHeight="1" x14ac:dyDescent="0.2">
      <c r="A907"/>
      <c r="B907"/>
      <c r="C907" s="249"/>
      <c r="D907"/>
      <c r="E907"/>
      <c r="H907" s="276"/>
      <c r="I907"/>
      <c r="K907"/>
      <c r="L907"/>
      <c r="M907"/>
      <c r="N907"/>
      <c r="O907"/>
      <c r="P907"/>
      <c r="Q907"/>
      <c r="R907"/>
      <c r="S907"/>
    </row>
    <row r="908" spans="1:19" s="201" customFormat="1" ht="15.75" customHeight="1" x14ac:dyDescent="0.2">
      <c r="A908"/>
      <c r="B908"/>
      <c r="C908" s="249"/>
      <c r="D908"/>
      <c r="E908"/>
      <c r="H908" s="276"/>
      <c r="I908"/>
      <c r="K908"/>
      <c r="L908"/>
      <c r="M908"/>
      <c r="N908"/>
      <c r="O908"/>
      <c r="P908"/>
      <c r="Q908"/>
      <c r="R908"/>
      <c r="S908"/>
    </row>
    <row r="909" spans="1:19" s="201" customFormat="1" ht="15.75" customHeight="1" x14ac:dyDescent="0.2">
      <c r="A909"/>
      <c r="B909"/>
      <c r="C909" s="249"/>
      <c r="D909"/>
      <c r="E909"/>
      <c r="H909" s="276"/>
      <c r="I909"/>
      <c r="K909"/>
      <c r="L909"/>
      <c r="M909"/>
      <c r="N909"/>
      <c r="O909"/>
      <c r="P909"/>
      <c r="Q909"/>
      <c r="R909"/>
      <c r="S909"/>
    </row>
    <row r="910" spans="1:19" s="201" customFormat="1" ht="15.75" customHeight="1" x14ac:dyDescent="0.2">
      <c r="A910"/>
      <c r="B910"/>
      <c r="C910" s="249"/>
      <c r="D910"/>
      <c r="E910"/>
      <c r="H910" s="276"/>
      <c r="I910"/>
      <c r="K910"/>
      <c r="L910"/>
      <c r="M910"/>
      <c r="N910"/>
      <c r="O910"/>
      <c r="P910"/>
      <c r="Q910"/>
      <c r="R910"/>
      <c r="S910"/>
    </row>
    <row r="911" spans="1:19" s="201" customFormat="1" ht="15.75" customHeight="1" x14ac:dyDescent="0.2">
      <c r="A911"/>
      <c r="B911"/>
      <c r="C911" s="249"/>
      <c r="D911"/>
      <c r="E911"/>
      <c r="H911" s="276"/>
      <c r="I911"/>
      <c r="K911"/>
      <c r="L911"/>
      <c r="M911"/>
      <c r="N911"/>
      <c r="O911"/>
      <c r="P911"/>
      <c r="Q911"/>
      <c r="R911"/>
      <c r="S911"/>
    </row>
    <row r="912" spans="1:19" s="201" customFormat="1" ht="15.75" customHeight="1" x14ac:dyDescent="0.2">
      <c r="A912"/>
      <c r="B912"/>
      <c r="C912" s="249"/>
      <c r="D912"/>
      <c r="E912"/>
      <c r="H912" s="276"/>
      <c r="I912"/>
      <c r="K912"/>
      <c r="L912"/>
      <c r="M912"/>
      <c r="N912"/>
      <c r="O912"/>
      <c r="P912"/>
      <c r="Q912"/>
      <c r="R912"/>
      <c r="S912"/>
    </row>
    <row r="913" spans="1:19" s="201" customFormat="1" ht="15.75" customHeight="1" x14ac:dyDescent="0.2">
      <c r="A913"/>
      <c r="B913"/>
      <c r="C913" s="249"/>
      <c r="D913"/>
      <c r="E913"/>
      <c r="H913" s="276"/>
      <c r="I913"/>
      <c r="K913"/>
      <c r="L913"/>
      <c r="M913"/>
      <c r="N913"/>
      <c r="O913"/>
      <c r="P913"/>
      <c r="Q913"/>
      <c r="R913"/>
      <c r="S913"/>
    </row>
    <row r="914" spans="1:19" s="201" customFormat="1" ht="15.75" customHeight="1" x14ac:dyDescent="0.2">
      <c r="A914"/>
      <c r="B914"/>
      <c r="C914" s="249"/>
      <c r="D914"/>
      <c r="E914"/>
      <c r="H914" s="276"/>
      <c r="I914"/>
      <c r="K914"/>
      <c r="L914"/>
      <c r="M914"/>
      <c r="N914"/>
      <c r="O914"/>
      <c r="P914"/>
      <c r="Q914"/>
      <c r="R914"/>
      <c r="S914"/>
    </row>
    <row r="915" spans="1:19" s="201" customFormat="1" ht="15.75" customHeight="1" x14ac:dyDescent="0.2">
      <c r="A915"/>
      <c r="B915"/>
      <c r="C915" s="249"/>
      <c r="D915"/>
      <c r="E915"/>
      <c r="H915" s="276"/>
      <c r="I915"/>
      <c r="K915"/>
      <c r="L915"/>
      <c r="M915"/>
      <c r="N915"/>
      <c r="O915"/>
      <c r="P915"/>
      <c r="Q915"/>
      <c r="R915"/>
      <c r="S915"/>
    </row>
    <row r="916" spans="1:19" s="201" customFormat="1" ht="15.75" customHeight="1" x14ac:dyDescent="0.2">
      <c r="A916"/>
      <c r="B916"/>
      <c r="C916" s="249"/>
      <c r="D916"/>
      <c r="E916"/>
      <c r="H916" s="276"/>
      <c r="I916"/>
      <c r="K916"/>
      <c r="L916"/>
      <c r="M916"/>
      <c r="N916"/>
      <c r="O916"/>
      <c r="P916"/>
      <c r="Q916"/>
      <c r="R916"/>
      <c r="S916"/>
    </row>
    <row r="917" spans="1:19" s="201" customFormat="1" ht="15.75" customHeight="1" x14ac:dyDescent="0.2">
      <c r="A917"/>
      <c r="B917"/>
      <c r="C917" s="249"/>
      <c r="D917"/>
      <c r="E917"/>
      <c r="H917" s="276"/>
      <c r="I917"/>
      <c r="K917"/>
      <c r="L917"/>
      <c r="M917"/>
      <c r="N917"/>
      <c r="O917"/>
      <c r="P917"/>
      <c r="Q917"/>
      <c r="R917"/>
      <c r="S917"/>
    </row>
    <row r="918" spans="1:19" s="201" customFormat="1" ht="15.75" customHeight="1" x14ac:dyDescent="0.2">
      <c r="A918"/>
      <c r="B918"/>
      <c r="C918" s="249"/>
      <c r="D918"/>
      <c r="E918"/>
      <c r="H918" s="276"/>
      <c r="I918"/>
      <c r="K918"/>
      <c r="L918"/>
      <c r="M918"/>
      <c r="N918"/>
      <c r="O918"/>
      <c r="P918"/>
      <c r="Q918"/>
      <c r="R918"/>
      <c r="S918"/>
    </row>
    <row r="919" spans="1:19" s="201" customFormat="1" ht="15.75" customHeight="1" x14ac:dyDescent="0.2">
      <c r="A919"/>
      <c r="B919"/>
      <c r="C919" s="249"/>
      <c r="D919"/>
      <c r="E919"/>
      <c r="H919" s="276"/>
      <c r="I919"/>
      <c r="K919"/>
      <c r="L919"/>
      <c r="M919"/>
      <c r="N919"/>
      <c r="O919"/>
      <c r="P919"/>
      <c r="Q919"/>
      <c r="R919"/>
      <c r="S919"/>
    </row>
    <row r="920" spans="1:19" s="201" customFormat="1" ht="15.75" customHeight="1" x14ac:dyDescent="0.2">
      <c r="A920"/>
      <c r="B920"/>
      <c r="C920" s="249"/>
      <c r="D920"/>
      <c r="E920"/>
      <c r="H920" s="276"/>
      <c r="I920"/>
      <c r="K920"/>
      <c r="L920"/>
      <c r="M920"/>
      <c r="N920"/>
      <c r="O920"/>
      <c r="P920"/>
      <c r="Q920"/>
      <c r="R920"/>
      <c r="S920"/>
    </row>
    <row r="921" spans="1:19" s="201" customFormat="1" ht="15.75" customHeight="1" x14ac:dyDescent="0.2">
      <c r="A921"/>
      <c r="B921"/>
      <c r="C921" s="249"/>
      <c r="D921"/>
      <c r="E921"/>
      <c r="H921" s="276"/>
      <c r="I921"/>
      <c r="K921"/>
      <c r="L921"/>
      <c r="M921"/>
      <c r="N921"/>
      <c r="O921"/>
      <c r="P921"/>
      <c r="Q921"/>
      <c r="R921"/>
      <c r="S921"/>
    </row>
    <row r="922" spans="1:19" s="201" customFormat="1" ht="15.75" customHeight="1" x14ac:dyDescent="0.2">
      <c r="A922"/>
      <c r="B922"/>
      <c r="C922" s="249"/>
      <c r="D922"/>
      <c r="E922"/>
      <c r="H922" s="276"/>
      <c r="I922"/>
      <c r="K922"/>
      <c r="L922"/>
      <c r="M922"/>
      <c r="N922"/>
      <c r="O922"/>
      <c r="P922"/>
      <c r="Q922"/>
      <c r="R922"/>
      <c r="S922"/>
    </row>
    <row r="923" spans="1:19" s="201" customFormat="1" ht="15.75" customHeight="1" x14ac:dyDescent="0.2">
      <c r="A923"/>
      <c r="B923"/>
      <c r="C923" s="249"/>
      <c r="D923"/>
      <c r="E923"/>
      <c r="H923" s="276"/>
      <c r="I923"/>
      <c r="K923"/>
      <c r="L923"/>
      <c r="M923"/>
      <c r="N923"/>
      <c r="O923"/>
      <c r="P923"/>
      <c r="Q923"/>
      <c r="R923"/>
      <c r="S923"/>
    </row>
    <row r="924" spans="1:19" s="201" customFormat="1" ht="15.75" customHeight="1" x14ac:dyDescent="0.2">
      <c r="A924"/>
      <c r="B924"/>
      <c r="C924" s="249"/>
      <c r="D924"/>
      <c r="E924"/>
      <c r="H924" s="276"/>
      <c r="I924"/>
      <c r="K924"/>
      <c r="L924"/>
      <c r="M924"/>
      <c r="N924"/>
      <c r="O924"/>
      <c r="P924"/>
      <c r="Q924"/>
      <c r="R924"/>
      <c r="S924"/>
    </row>
    <row r="925" spans="1:19" s="201" customFormat="1" ht="15.75" customHeight="1" x14ac:dyDescent="0.2">
      <c r="A925"/>
      <c r="B925"/>
      <c r="C925" s="249"/>
      <c r="D925"/>
      <c r="E925"/>
      <c r="H925" s="276"/>
      <c r="I925"/>
      <c r="K925"/>
      <c r="L925"/>
      <c r="M925"/>
      <c r="N925"/>
      <c r="O925"/>
      <c r="P925"/>
      <c r="Q925"/>
      <c r="R925"/>
      <c r="S925"/>
    </row>
    <row r="926" spans="1:19" s="201" customFormat="1" ht="15.75" customHeight="1" x14ac:dyDescent="0.2">
      <c r="A926"/>
      <c r="B926"/>
      <c r="C926" s="249"/>
      <c r="D926"/>
      <c r="E926"/>
      <c r="H926" s="276"/>
      <c r="I926"/>
      <c r="K926"/>
      <c r="L926"/>
      <c r="M926"/>
      <c r="N926"/>
      <c r="O926"/>
      <c r="P926"/>
      <c r="Q926"/>
      <c r="R926"/>
      <c r="S926"/>
    </row>
    <row r="927" spans="1:19" s="201" customFormat="1" ht="15.75" customHeight="1" x14ac:dyDescent="0.2">
      <c r="A927"/>
      <c r="B927"/>
      <c r="C927" s="249"/>
      <c r="D927"/>
      <c r="E927"/>
      <c r="H927" s="276"/>
      <c r="I927"/>
      <c r="K927"/>
      <c r="L927"/>
      <c r="M927"/>
      <c r="N927"/>
      <c r="O927"/>
      <c r="P927"/>
      <c r="Q927"/>
      <c r="R927"/>
      <c r="S927"/>
    </row>
    <row r="928" spans="1:19" s="201" customFormat="1" ht="15.75" customHeight="1" x14ac:dyDescent="0.2">
      <c r="A928"/>
      <c r="B928"/>
      <c r="C928" s="249"/>
      <c r="D928"/>
      <c r="E928"/>
      <c r="H928" s="276"/>
      <c r="I928"/>
      <c r="K928"/>
      <c r="L928"/>
      <c r="M928"/>
      <c r="N928"/>
      <c r="O928"/>
      <c r="P928"/>
      <c r="Q928"/>
      <c r="R928"/>
      <c r="S928"/>
    </row>
    <row r="929" spans="1:19" s="201" customFormat="1" ht="15.75" customHeight="1" x14ac:dyDescent="0.2">
      <c r="A929"/>
      <c r="B929"/>
      <c r="C929" s="249"/>
      <c r="D929"/>
      <c r="E929"/>
      <c r="H929" s="276"/>
      <c r="I929"/>
      <c r="K929"/>
      <c r="L929"/>
      <c r="M929"/>
      <c r="N929"/>
      <c r="O929"/>
      <c r="P929"/>
      <c r="Q929"/>
      <c r="R929"/>
      <c r="S929"/>
    </row>
    <row r="930" spans="1:19" s="201" customFormat="1" ht="15.75" customHeight="1" x14ac:dyDescent="0.2">
      <c r="A930"/>
      <c r="B930"/>
      <c r="C930" s="249"/>
      <c r="D930"/>
      <c r="E930"/>
      <c r="H930" s="276"/>
      <c r="I930"/>
      <c r="K930"/>
      <c r="L930"/>
      <c r="M930"/>
      <c r="N930"/>
      <c r="O930"/>
      <c r="P930"/>
      <c r="Q930"/>
      <c r="R930"/>
      <c r="S930"/>
    </row>
    <row r="931" spans="1:19" s="201" customFormat="1" ht="15.75" customHeight="1" x14ac:dyDescent="0.2">
      <c r="A931"/>
      <c r="B931"/>
      <c r="C931" s="249"/>
      <c r="D931"/>
      <c r="E931"/>
      <c r="H931" s="276"/>
      <c r="I931"/>
      <c r="K931"/>
      <c r="L931"/>
      <c r="M931"/>
      <c r="N931"/>
      <c r="O931"/>
      <c r="P931"/>
      <c r="Q931"/>
      <c r="R931"/>
      <c r="S931"/>
    </row>
    <row r="932" spans="1:19" s="201" customFormat="1" ht="15.75" customHeight="1" x14ac:dyDescent="0.2">
      <c r="A932"/>
      <c r="B932"/>
      <c r="C932" s="249"/>
      <c r="D932"/>
      <c r="E932"/>
      <c r="H932" s="276"/>
      <c r="I932"/>
      <c r="K932"/>
      <c r="L932"/>
      <c r="M932"/>
      <c r="N932"/>
      <c r="O932"/>
      <c r="P932"/>
      <c r="Q932"/>
      <c r="R932"/>
      <c r="S932"/>
    </row>
    <row r="933" spans="1:19" s="201" customFormat="1" ht="15.75" customHeight="1" x14ac:dyDescent="0.2">
      <c r="A933"/>
      <c r="B933"/>
      <c r="C933" s="249"/>
      <c r="D933"/>
      <c r="E933"/>
      <c r="H933" s="276"/>
      <c r="I933"/>
      <c r="K933"/>
      <c r="L933"/>
      <c r="M933"/>
      <c r="N933"/>
      <c r="O933"/>
      <c r="P933"/>
      <c r="Q933"/>
      <c r="R933"/>
      <c r="S933"/>
    </row>
    <row r="934" spans="1:19" s="201" customFormat="1" ht="15.75" customHeight="1" x14ac:dyDescent="0.2">
      <c r="A934"/>
      <c r="B934"/>
      <c r="C934" s="249"/>
      <c r="D934"/>
      <c r="E934"/>
      <c r="H934" s="276"/>
      <c r="I934"/>
      <c r="K934"/>
      <c r="L934"/>
      <c r="M934"/>
      <c r="N934"/>
      <c r="O934"/>
      <c r="P934"/>
      <c r="Q934"/>
      <c r="R934"/>
      <c r="S934"/>
    </row>
    <row r="935" spans="1:19" s="201" customFormat="1" ht="15.75" customHeight="1" x14ac:dyDescent="0.2">
      <c r="A935"/>
      <c r="B935"/>
      <c r="C935" s="249"/>
      <c r="D935"/>
      <c r="E935"/>
      <c r="H935" s="276"/>
      <c r="I935"/>
      <c r="K935"/>
      <c r="L935"/>
      <c r="M935"/>
      <c r="N935"/>
      <c r="O935"/>
      <c r="P935"/>
      <c r="Q935"/>
      <c r="R935"/>
      <c r="S935"/>
    </row>
    <row r="936" spans="1:19" s="201" customFormat="1" ht="15.75" customHeight="1" x14ac:dyDescent="0.2">
      <c r="A936"/>
      <c r="B936"/>
      <c r="C936" s="249"/>
      <c r="D936"/>
      <c r="E936"/>
      <c r="H936" s="276"/>
      <c r="I936"/>
      <c r="K936"/>
      <c r="L936"/>
      <c r="M936"/>
      <c r="N936"/>
      <c r="O936"/>
      <c r="P936"/>
      <c r="Q936"/>
      <c r="R936"/>
      <c r="S936"/>
    </row>
    <row r="937" spans="1:19" s="201" customFormat="1" ht="15.75" customHeight="1" x14ac:dyDescent="0.2">
      <c r="A937"/>
      <c r="B937"/>
      <c r="C937" s="249"/>
      <c r="D937"/>
      <c r="E937"/>
      <c r="H937" s="276"/>
      <c r="I937"/>
      <c r="K937"/>
      <c r="L937"/>
      <c r="M937"/>
      <c r="N937"/>
      <c r="O937"/>
      <c r="P937"/>
      <c r="Q937"/>
      <c r="R937"/>
      <c r="S937"/>
    </row>
    <row r="938" spans="1:19" s="201" customFormat="1" ht="15.75" customHeight="1" x14ac:dyDescent="0.2">
      <c r="A938"/>
      <c r="B938"/>
      <c r="C938" s="249"/>
      <c r="D938"/>
      <c r="E938"/>
      <c r="H938" s="276"/>
      <c r="I938"/>
      <c r="K938"/>
      <c r="L938"/>
      <c r="M938"/>
      <c r="N938"/>
      <c r="O938"/>
      <c r="P938"/>
      <c r="Q938"/>
      <c r="R938"/>
      <c r="S938"/>
    </row>
    <row r="939" spans="1:19" s="201" customFormat="1" ht="15.75" customHeight="1" x14ac:dyDescent="0.2">
      <c r="A939"/>
      <c r="B939"/>
      <c r="C939" s="249"/>
      <c r="D939"/>
      <c r="E939"/>
      <c r="H939" s="276"/>
      <c r="I939"/>
      <c r="K939"/>
      <c r="L939"/>
      <c r="M939"/>
      <c r="N939"/>
      <c r="O939"/>
      <c r="P939"/>
      <c r="Q939"/>
      <c r="R939"/>
      <c r="S939"/>
    </row>
    <row r="940" spans="1:19" s="201" customFormat="1" ht="15.75" customHeight="1" x14ac:dyDescent="0.2">
      <c r="A940"/>
      <c r="B940"/>
      <c r="C940" s="249"/>
      <c r="D940"/>
      <c r="E940"/>
      <c r="H940" s="276"/>
      <c r="I940"/>
      <c r="K940"/>
      <c r="L940"/>
      <c r="M940"/>
      <c r="N940"/>
      <c r="O940"/>
      <c r="P940"/>
      <c r="Q940"/>
      <c r="R940"/>
      <c r="S940"/>
    </row>
    <row r="941" spans="1:19" s="201" customFormat="1" ht="15.75" customHeight="1" x14ac:dyDescent="0.2">
      <c r="A941"/>
      <c r="B941"/>
      <c r="C941" s="249"/>
      <c r="D941"/>
      <c r="E941"/>
      <c r="H941" s="276"/>
      <c r="I941"/>
      <c r="K941"/>
      <c r="L941"/>
      <c r="M941"/>
      <c r="N941"/>
      <c r="O941"/>
      <c r="P941"/>
      <c r="Q941"/>
      <c r="R941"/>
      <c r="S941"/>
    </row>
    <row r="942" spans="1:19" s="201" customFormat="1" ht="15.75" customHeight="1" x14ac:dyDescent="0.2">
      <c r="A942"/>
      <c r="B942"/>
      <c r="C942" s="249"/>
      <c r="D942"/>
      <c r="E942"/>
      <c r="H942" s="276"/>
      <c r="I942"/>
      <c r="K942"/>
      <c r="L942"/>
      <c r="M942"/>
      <c r="N942"/>
      <c r="O942"/>
      <c r="P942"/>
      <c r="Q942"/>
      <c r="R942"/>
      <c r="S942"/>
    </row>
    <row r="943" spans="1:19" s="201" customFormat="1" ht="15.75" customHeight="1" x14ac:dyDescent="0.2">
      <c r="A943"/>
      <c r="B943"/>
      <c r="C943" s="249"/>
      <c r="D943"/>
      <c r="E943"/>
      <c r="H943" s="276"/>
      <c r="I943"/>
      <c r="K943"/>
      <c r="L943"/>
      <c r="M943"/>
      <c r="N943"/>
      <c r="O943"/>
      <c r="P943"/>
      <c r="Q943"/>
      <c r="R943"/>
      <c r="S943"/>
    </row>
    <row r="944" spans="1:19" s="201" customFormat="1" ht="15.75" customHeight="1" x14ac:dyDescent="0.2">
      <c r="A944"/>
      <c r="B944"/>
      <c r="C944" s="249"/>
      <c r="D944"/>
      <c r="E944"/>
      <c r="H944" s="276"/>
      <c r="I944"/>
      <c r="K944"/>
      <c r="L944"/>
      <c r="M944"/>
      <c r="N944"/>
      <c r="O944"/>
      <c r="P944"/>
      <c r="Q944"/>
      <c r="R944"/>
      <c r="S944"/>
    </row>
    <row r="945" spans="1:19" s="201" customFormat="1" ht="15.75" customHeight="1" x14ac:dyDescent="0.2">
      <c r="A945"/>
      <c r="B945"/>
      <c r="C945" s="249"/>
      <c r="D945"/>
      <c r="E945"/>
      <c r="H945" s="276"/>
      <c r="I945"/>
      <c r="K945"/>
      <c r="L945"/>
      <c r="M945"/>
      <c r="N945"/>
      <c r="O945"/>
      <c r="P945"/>
      <c r="Q945"/>
      <c r="R945"/>
      <c r="S945"/>
    </row>
    <row r="946" spans="1:19" s="201" customFormat="1" ht="15.75" customHeight="1" x14ac:dyDescent="0.2">
      <c r="A946"/>
      <c r="B946"/>
      <c r="C946" s="249"/>
      <c r="D946"/>
      <c r="E946"/>
      <c r="H946" s="276"/>
      <c r="I946"/>
      <c r="K946"/>
      <c r="L946"/>
      <c r="M946"/>
      <c r="N946"/>
      <c r="O946"/>
      <c r="P946"/>
      <c r="Q946"/>
      <c r="R946"/>
      <c r="S946"/>
    </row>
    <row r="947" spans="1:19" s="201" customFormat="1" ht="15.75" customHeight="1" x14ac:dyDescent="0.2">
      <c r="A947"/>
      <c r="B947"/>
      <c r="C947" s="249"/>
      <c r="D947"/>
      <c r="E947"/>
      <c r="H947" s="276"/>
      <c r="I947"/>
      <c r="K947"/>
      <c r="L947"/>
      <c r="M947"/>
      <c r="N947"/>
      <c r="O947"/>
      <c r="P947"/>
      <c r="Q947"/>
      <c r="R947"/>
      <c r="S947"/>
    </row>
    <row r="948" spans="1:19" s="201" customFormat="1" ht="15.75" customHeight="1" x14ac:dyDescent="0.2">
      <c r="A948"/>
      <c r="B948"/>
      <c r="C948" s="249"/>
      <c r="D948"/>
      <c r="E948"/>
      <c r="H948" s="276"/>
      <c r="I948"/>
      <c r="K948"/>
      <c r="L948"/>
      <c r="M948"/>
      <c r="N948"/>
      <c r="O948"/>
      <c r="P948"/>
      <c r="Q948"/>
      <c r="R948"/>
      <c r="S948"/>
    </row>
    <row r="949" spans="1:19" s="201" customFormat="1" ht="15.75" customHeight="1" x14ac:dyDescent="0.2">
      <c r="A949"/>
      <c r="B949"/>
      <c r="C949" s="249"/>
      <c r="D949"/>
      <c r="E949"/>
      <c r="H949" s="276"/>
      <c r="I949"/>
      <c r="K949"/>
      <c r="L949"/>
      <c r="M949"/>
      <c r="N949"/>
      <c r="O949"/>
      <c r="P949"/>
      <c r="Q949"/>
      <c r="R949"/>
      <c r="S949"/>
    </row>
    <row r="950" spans="1:19" s="201" customFormat="1" ht="15.75" customHeight="1" x14ac:dyDescent="0.2">
      <c r="A950"/>
      <c r="B950"/>
      <c r="C950" s="249"/>
      <c r="D950"/>
      <c r="E950"/>
      <c r="H950" s="276"/>
      <c r="I950"/>
      <c r="K950"/>
      <c r="L950"/>
      <c r="M950"/>
      <c r="N950"/>
      <c r="O950"/>
      <c r="P950"/>
      <c r="Q950"/>
      <c r="R950"/>
      <c r="S950"/>
    </row>
    <row r="951" spans="1:19" s="201" customFormat="1" ht="15.75" customHeight="1" x14ac:dyDescent="0.2">
      <c r="A951"/>
      <c r="B951"/>
      <c r="C951" s="249"/>
      <c r="D951"/>
      <c r="E951"/>
      <c r="H951" s="276"/>
      <c r="I951"/>
      <c r="K951"/>
      <c r="L951"/>
      <c r="M951"/>
      <c r="N951"/>
      <c r="O951"/>
      <c r="P951"/>
      <c r="Q951"/>
      <c r="R951"/>
      <c r="S951"/>
    </row>
    <row r="952" spans="1:19" s="201" customFormat="1" ht="15.75" customHeight="1" x14ac:dyDescent="0.2">
      <c r="A952"/>
      <c r="B952"/>
      <c r="C952" s="249"/>
      <c r="D952"/>
      <c r="E952"/>
      <c r="H952" s="276"/>
      <c r="I952"/>
      <c r="K952"/>
      <c r="L952"/>
      <c r="M952"/>
      <c r="N952"/>
      <c r="O952"/>
      <c r="P952"/>
      <c r="Q952"/>
      <c r="R952"/>
      <c r="S952"/>
    </row>
    <row r="953" spans="1:19" s="201" customFormat="1" ht="15.75" customHeight="1" x14ac:dyDescent="0.2">
      <c r="A953"/>
      <c r="B953"/>
      <c r="C953" s="249"/>
      <c r="D953"/>
      <c r="E953"/>
      <c r="H953" s="276"/>
      <c r="I953"/>
      <c r="K953"/>
      <c r="L953"/>
      <c r="M953"/>
      <c r="N953"/>
      <c r="O953"/>
      <c r="P953"/>
      <c r="Q953"/>
      <c r="R953"/>
      <c r="S953"/>
    </row>
    <row r="954" spans="1:19" s="201" customFormat="1" ht="15.75" customHeight="1" x14ac:dyDescent="0.2">
      <c r="A954"/>
      <c r="B954"/>
      <c r="C954" s="249"/>
      <c r="D954"/>
      <c r="E954"/>
      <c r="H954" s="276"/>
      <c r="I954"/>
      <c r="K954"/>
      <c r="L954"/>
      <c r="M954"/>
      <c r="N954"/>
      <c r="O954"/>
      <c r="P954"/>
      <c r="Q954"/>
      <c r="R954"/>
      <c r="S954"/>
    </row>
    <row r="955" spans="1:19" s="201" customFormat="1" ht="15.75" customHeight="1" x14ac:dyDescent="0.2">
      <c r="A955"/>
      <c r="B955"/>
      <c r="C955" s="249"/>
      <c r="D955"/>
      <c r="E955"/>
      <c r="H955" s="276"/>
      <c r="I955"/>
      <c r="K955"/>
      <c r="L955"/>
      <c r="M955"/>
      <c r="N955"/>
      <c r="O955"/>
      <c r="P955"/>
      <c r="Q955"/>
      <c r="R955"/>
      <c r="S955"/>
    </row>
    <row r="956" spans="1:19" s="201" customFormat="1" ht="15.75" customHeight="1" x14ac:dyDescent="0.2">
      <c r="A956"/>
      <c r="B956"/>
      <c r="C956" s="249"/>
      <c r="D956"/>
      <c r="E956"/>
      <c r="H956" s="276"/>
      <c r="I956"/>
      <c r="K956"/>
      <c r="L956"/>
      <c r="M956"/>
      <c r="N956"/>
      <c r="O956"/>
      <c r="P956"/>
      <c r="Q956"/>
      <c r="R956"/>
      <c r="S956"/>
    </row>
    <row r="957" spans="1:19" s="201" customFormat="1" ht="15.75" customHeight="1" x14ac:dyDescent="0.2">
      <c r="A957"/>
      <c r="B957"/>
      <c r="C957" s="249"/>
      <c r="D957"/>
      <c r="E957"/>
      <c r="H957" s="276"/>
      <c r="I957"/>
      <c r="K957"/>
      <c r="L957"/>
      <c r="M957"/>
      <c r="N957"/>
      <c r="O957"/>
      <c r="P957"/>
      <c r="Q957"/>
      <c r="R957"/>
      <c r="S957"/>
    </row>
    <row r="958" spans="1:19" s="201" customFormat="1" ht="15.75" customHeight="1" x14ac:dyDescent="0.2">
      <c r="A958"/>
      <c r="B958"/>
      <c r="C958" s="249"/>
      <c r="D958"/>
      <c r="E958"/>
      <c r="H958" s="276"/>
      <c r="I958"/>
      <c r="K958"/>
      <c r="L958"/>
      <c r="M958"/>
      <c r="N958"/>
      <c r="O958"/>
      <c r="P958"/>
      <c r="Q958"/>
      <c r="R958"/>
      <c r="S958"/>
    </row>
    <row r="959" spans="1:19" s="201" customFormat="1" ht="15.75" customHeight="1" x14ac:dyDescent="0.2">
      <c r="A959"/>
      <c r="B959"/>
      <c r="C959" s="249"/>
      <c r="D959"/>
      <c r="E959"/>
      <c r="H959" s="276"/>
      <c r="I959"/>
      <c r="K959"/>
      <c r="L959"/>
      <c r="M959"/>
      <c r="N959"/>
      <c r="O959"/>
      <c r="P959"/>
      <c r="Q959"/>
      <c r="R959"/>
      <c r="S959"/>
    </row>
    <row r="960" spans="1:19" s="201" customFormat="1" ht="15.75" customHeight="1" x14ac:dyDescent="0.2">
      <c r="A960"/>
      <c r="B960"/>
      <c r="C960" s="249"/>
      <c r="D960"/>
      <c r="E960"/>
      <c r="H960" s="276"/>
      <c r="I960"/>
      <c r="K960"/>
      <c r="L960"/>
      <c r="M960"/>
      <c r="N960"/>
      <c r="O960"/>
      <c r="P960"/>
      <c r="Q960"/>
      <c r="R960"/>
      <c r="S960"/>
    </row>
    <row r="961" spans="1:19" s="201" customFormat="1" ht="15.75" customHeight="1" x14ac:dyDescent="0.2">
      <c r="A961"/>
      <c r="B961"/>
      <c r="C961" s="249"/>
      <c r="D961"/>
      <c r="E961"/>
      <c r="H961" s="276"/>
      <c r="I961"/>
      <c r="K961"/>
      <c r="L961"/>
      <c r="M961"/>
      <c r="N961"/>
      <c r="O961"/>
      <c r="P961"/>
      <c r="Q961"/>
      <c r="R961"/>
      <c r="S961"/>
    </row>
    <row r="962" spans="1:19" s="201" customFormat="1" ht="15.75" customHeight="1" x14ac:dyDescent="0.2">
      <c r="A962"/>
      <c r="B962"/>
      <c r="C962" s="249"/>
      <c r="D962"/>
      <c r="E962"/>
      <c r="H962" s="276"/>
      <c r="I962"/>
      <c r="K962"/>
      <c r="L962"/>
      <c r="M962"/>
      <c r="N962"/>
      <c r="O962"/>
      <c r="P962"/>
      <c r="Q962"/>
      <c r="R962"/>
      <c r="S962"/>
    </row>
    <row r="963" spans="1:19" s="201" customFormat="1" ht="15.75" customHeight="1" x14ac:dyDescent="0.2">
      <c r="A963"/>
      <c r="B963"/>
      <c r="C963" s="249"/>
      <c r="D963"/>
      <c r="E963"/>
      <c r="H963" s="276"/>
      <c r="I963"/>
      <c r="K963"/>
      <c r="L963"/>
      <c r="M963"/>
      <c r="N963"/>
      <c r="O963"/>
      <c r="P963"/>
      <c r="Q963"/>
      <c r="R963"/>
      <c r="S963"/>
    </row>
    <row r="964" spans="1:19" s="201" customFormat="1" ht="15.75" customHeight="1" x14ac:dyDescent="0.2">
      <c r="A964"/>
      <c r="B964"/>
      <c r="C964" s="249"/>
      <c r="D964"/>
      <c r="E964"/>
      <c r="H964" s="276"/>
      <c r="I964"/>
      <c r="K964"/>
      <c r="L964"/>
      <c r="M964"/>
      <c r="N964"/>
      <c r="O964"/>
      <c r="P964"/>
      <c r="Q964"/>
      <c r="R964"/>
      <c r="S964"/>
    </row>
    <row r="965" spans="1:19" s="201" customFormat="1" ht="15.75" customHeight="1" x14ac:dyDescent="0.2">
      <c r="A965"/>
      <c r="B965"/>
      <c r="C965" s="249"/>
      <c r="D965"/>
      <c r="E965"/>
      <c r="H965" s="276"/>
      <c r="I965"/>
      <c r="K965"/>
      <c r="L965"/>
      <c r="M965"/>
      <c r="N965"/>
      <c r="O965"/>
      <c r="P965"/>
      <c r="Q965"/>
      <c r="R965"/>
      <c r="S965"/>
    </row>
    <row r="966" spans="1:19" s="201" customFormat="1" ht="15.75" customHeight="1" x14ac:dyDescent="0.2">
      <c r="A966"/>
      <c r="B966"/>
      <c r="C966" s="249"/>
      <c r="D966"/>
      <c r="E966"/>
      <c r="H966" s="276"/>
      <c r="I966"/>
      <c r="K966"/>
      <c r="L966"/>
      <c r="M966"/>
      <c r="N966"/>
      <c r="O966"/>
      <c r="P966"/>
      <c r="Q966"/>
      <c r="R966"/>
      <c r="S966"/>
    </row>
    <row r="967" spans="1:19" s="201" customFormat="1" ht="15.75" customHeight="1" x14ac:dyDescent="0.2">
      <c r="A967"/>
      <c r="B967"/>
      <c r="C967" s="249"/>
      <c r="D967"/>
      <c r="E967"/>
      <c r="H967" s="276"/>
      <c r="I967"/>
      <c r="K967"/>
      <c r="L967"/>
      <c r="M967"/>
      <c r="N967"/>
      <c r="O967"/>
      <c r="P967"/>
      <c r="Q967"/>
      <c r="R967"/>
      <c r="S967"/>
    </row>
    <row r="968" spans="1:19" s="201" customFormat="1" ht="15.75" customHeight="1" x14ac:dyDescent="0.2">
      <c r="A968"/>
      <c r="B968"/>
      <c r="C968" s="249"/>
      <c r="D968"/>
      <c r="E968"/>
      <c r="H968" s="276"/>
      <c r="I968"/>
      <c r="K968"/>
      <c r="L968"/>
      <c r="M968"/>
      <c r="N968"/>
      <c r="O968"/>
      <c r="P968"/>
      <c r="Q968"/>
      <c r="R968"/>
      <c r="S968"/>
    </row>
    <row r="969" spans="1:19" s="201" customFormat="1" ht="15.75" customHeight="1" x14ac:dyDescent="0.2">
      <c r="A969"/>
      <c r="B969"/>
      <c r="C969" s="249"/>
      <c r="D969"/>
      <c r="E969"/>
      <c r="H969" s="276"/>
      <c r="I969"/>
      <c r="K969"/>
      <c r="L969"/>
      <c r="M969"/>
      <c r="N969"/>
      <c r="O969"/>
      <c r="P969"/>
      <c r="Q969"/>
      <c r="R969"/>
      <c r="S969"/>
    </row>
    <row r="970" spans="1:19" s="201" customFormat="1" ht="15.75" customHeight="1" x14ac:dyDescent="0.2">
      <c r="A970"/>
      <c r="B970"/>
      <c r="C970" s="249"/>
      <c r="D970"/>
      <c r="E970"/>
      <c r="H970" s="276"/>
      <c r="I970"/>
      <c r="K970"/>
      <c r="L970"/>
      <c r="M970"/>
      <c r="N970"/>
      <c r="O970"/>
      <c r="P970"/>
      <c r="Q970"/>
      <c r="R970"/>
      <c r="S970"/>
    </row>
    <row r="971" spans="1:19" s="201" customFormat="1" ht="15.75" customHeight="1" x14ac:dyDescent="0.2">
      <c r="A971"/>
      <c r="B971"/>
      <c r="C971" s="249"/>
      <c r="D971"/>
      <c r="E971"/>
      <c r="H971" s="276"/>
      <c r="I971"/>
      <c r="K971"/>
      <c r="L971"/>
      <c r="M971"/>
      <c r="N971"/>
      <c r="O971"/>
      <c r="P971"/>
      <c r="Q971"/>
      <c r="R971"/>
      <c r="S971"/>
    </row>
    <row r="972" spans="1:19" s="201" customFormat="1" ht="15.75" customHeight="1" x14ac:dyDescent="0.2">
      <c r="A972"/>
      <c r="B972"/>
      <c r="C972" s="249"/>
      <c r="D972"/>
      <c r="E972"/>
      <c r="H972" s="276"/>
      <c r="I972"/>
      <c r="K972"/>
      <c r="L972"/>
      <c r="M972"/>
      <c r="N972"/>
      <c r="O972"/>
      <c r="P972"/>
      <c r="Q972"/>
      <c r="R972"/>
      <c r="S972"/>
    </row>
    <row r="973" spans="1:19" s="201" customFormat="1" ht="15.75" customHeight="1" x14ac:dyDescent="0.2">
      <c r="A973"/>
      <c r="B973"/>
      <c r="C973" s="249"/>
      <c r="D973"/>
      <c r="E973"/>
      <c r="H973" s="276"/>
      <c r="I973"/>
      <c r="K973"/>
      <c r="L973"/>
      <c r="M973"/>
      <c r="N973"/>
      <c r="O973"/>
      <c r="P973"/>
      <c r="Q973"/>
      <c r="R973"/>
      <c r="S973"/>
    </row>
    <row r="974" spans="1:19" s="201" customFormat="1" ht="15.75" customHeight="1" x14ac:dyDescent="0.2">
      <c r="A974"/>
      <c r="B974"/>
      <c r="C974" s="249"/>
      <c r="D974"/>
      <c r="E974"/>
      <c r="H974" s="276"/>
      <c r="I974"/>
      <c r="K974"/>
      <c r="L974"/>
      <c r="M974"/>
      <c r="N974"/>
      <c r="O974"/>
      <c r="P974"/>
      <c r="Q974"/>
      <c r="R974"/>
      <c r="S974"/>
    </row>
    <row r="975" spans="1:19" s="201" customFormat="1" ht="15.75" customHeight="1" x14ac:dyDescent="0.2">
      <c r="A975"/>
      <c r="B975"/>
      <c r="C975" s="249"/>
      <c r="D975"/>
      <c r="E975"/>
      <c r="H975" s="276"/>
      <c r="I975"/>
      <c r="K975"/>
      <c r="L975"/>
      <c r="M975"/>
      <c r="N975"/>
      <c r="O975"/>
      <c r="P975"/>
      <c r="Q975"/>
      <c r="R975"/>
      <c r="S975"/>
    </row>
    <row r="976" spans="1:19" s="201" customFormat="1" ht="15.75" customHeight="1" x14ac:dyDescent="0.2">
      <c r="A976"/>
      <c r="B976"/>
      <c r="C976" s="249"/>
      <c r="D976"/>
      <c r="E976"/>
      <c r="H976" s="276"/>
      <c r="I976"/>
      <c r="K976"/>
      <c r="L976"/>
      <c r="M976"/>
      <c r="N976"/>
      <c r="O976"/>
      <c r="P976"/>
      <c r="Q976"/>
      <c r="R976"/>
      <c r="S976"/>
    </row>
    <row r="977" spans="1:19" s="201" customFormat="1" ht="15.75" customHeight="1" x14ac:dyDescent="0.2">
      <c r="A977"/>
      <c r="B977"/>
      <c r="C977" s="249"/>
      <c r="D977"/>
      <c r="E977"/>
      <c r="H977" s="276"/>
      <c r="I977"/>
      <c r="K977"/>
      <c r="L977"/>
      <c r="M977"/>
      <c r="N977"/>
      <c r="O977"/>
      <c r="P977"/>
      <c r="Q977"/>
      <c r="R977"/>
      <c r="S977"/>
    </row>
    <row r="978" spans="1:19" s="201" customFormat="1" ht="15.75" customHeight="1" x14ac:dyDescent="0.2">
      <c r="A978"/>
      <c r="B978"/>
      <c r="C978" s="249"/>
      <c r="D978"/>
      <c r="E978"/>
      <c r="H978" s="276"/>
      <c r="I978"/>
      <c r="K978"/>
      <c r="L978"/>
      <c r="M978"/>
      <c r="N978"/>
      <c r="O978"/>
      <c r="P978"/>
      <c r="Q978"/>
      <c r="R978"/>
      <c r="S978"/>
    </row>
    <row r="979" spans="1:19" s="201" customFormat="1" ht="15.75" customHeight="1" x14ac:dyDescent="0.2">
      <c r="A979"/>
      <c r="B979"/>
      <c r="C979" s="249"/>
      <c r="D979"/>
      <c r="E979"/>
      <c r="H979" s="276"/>
      <c r="I979"/>
      <c r="K979"/>
      <c r="L979"/>
      <c r="M979"/>
      <c r="N979"/>
      <c r="O979"/>
      <c r="P979"/>
      <c r="Q979"/>
      <c r="R979"/>
      <c r="S979"/>
    </row>
    <row r="980" spans="1:19" s="201" customFormat="1" ht="15.75" customHeight="1" x14ac:dyDescent="0.2">
      <c r="A980"/>
      <c r="B980"/>
      <c r="C980" s="249"/>
      <c r="D980"/>
      <c r="E980"/>
      <c r="H980" s="276"/>
      <c r="I980"/>
      <c r="K980"/>
      <c r="L980"/>
      <c r="M980"/>
      <c r="N980"/>
      <c r="O980"/>
      <c r="P980"/>
      <c r="Q980"/>
      <c r="R980"/>
      <c r="S980"/>
    </row>
    <row r="981" spans="1:19" s="201" customFormat="1" ht="15.75" customHeight="1" x14ac:dyDescent="0.2">
      <c r="A981"/>
      <c r="B981"/>
      <c r="C981" s="249"/>
      <c r="D981"/>
      <c r="E981"/>
      <c r="H981" s="276"/>
      <c r="I981"/>
      <c r="K981"/>
      <c r="L981"/>
      <c r="M981"/>
      <c r="N981"/>
      <c r="O981"/>
      <c r="P981"/>
      <c r="Q981"/>
      <c r="R981"/>
      <c r="S981"/>
    </row>
    <row r="982" spans="1:19" s="201" customFormat="1" ht="15.75" customHeight="1" x14ac:dyDescent="0.2">
      <c r="A982"/>
      <c r="B982"/>
      <c r="C982" s="249"/>
      <c r="D982"/>
      <c r="E982"/>
      <c r="H982" s="276"/>
      <c r="I982"/>
      <c r="K982"/>
      <c r="L982"/>
      <c r="M982"/>
      <c r="N982"/>
      <c r="O982"/>
      <c r="P982"/>
      <c r="Q982"/>
      <c r="R982"/>
      <c r="S982"/>
    </row>
    <row r="983" spans="1:19" s="201" customFormat="1" ht="15.75" customHeight="1" x14ac:dyDescent="0.2">
      <c r="A983"/>
      <c r="B983"/>
      <c r="C983" s="249"/>
      <c r="D983"/>
      <c r="E983"/>
      <c r="H983" s="276"/>
      <c r="I983"/>
      <c r="K983"/>
      <c r="L983"/>
      <c r="M983"/>
      <c r="N983"/>
      <c r="O983"/>
      <c r="P983"/>
      <c r="Q983"/>
      <c r="R983"/>
      <c r="S983"/>
    </row>
    <row r="984" spans="1:19" s="201" customFormat="1" ht="15.75" customHeight="1" x14ac:dyDescent="0.2">
      <c r="A984"/>
      <c r="B984"/>
      <c r="C984" s="249"/>
      <c r="D984"/>
      <c r="E984"/>
      <c r="H984" s="276"/>
      <c r="I984"/>
      <c r="K984"/>
      <c r="L984"/>
      <c r="M984"/>
      <c r="N984"/>
      <c r="O984"/>
      <c r="P984"/>
      <c r="Q984"/>
      <c r="R984"/>
      <c r="S984"/>
    </row>
    <row r="985" spans="1:19" s="201" customFormat="1" ht="15.75" customHeight="1" x14ac:dyDescent="0.2">
      <c r="A985"/>
      <c r="B985"/>
      <c r="C985" s="249"/>
      <c r="D985"/>
      <c r="E985"/>
      <c r="H985" s="276"/>
      <c r="I985"/>
      <c r="K985"/>
      <c r="L985"/>
      <c r="M985"/>
      <c r="N985"/>
      <c r="O985"/>
      <c r="P985"/>
      <c r="Q985"/>
      <c r="R985"/>
      <c r="S985"/>
    </row>
    <row r="986" spans="1:19" s="201" customFormat="1" ht="15.75" customHeight="1" x14ac:dyDescent="0.2">
      <c r="A986"/>
      <c r="B986"/>
      <c r="C986" s="249"/>
      <c r="D986"/>
      <c r="E986"/>
      <c r="H986" s="276"/>
      <c r="I986"/>
      <c r="K986"/>
      <c r="L986"/>
      <c r="M986"/>
      <c r="N986"/>
      <c r="O986"/>
      <c r="P986"/>
      <c r="Q986"/>
      <c r="R986"/>
      <c r="S986"/>
    </row>
    <row r="987" spans="1:19" s="201" customFormat="1" ht="15.75" customHeight="1" x14ac:dyDescent="0.2">
      <c r="A987"/>
      <c r="B987"/>
      <c r="C987" s="249"/>
      <c r="D987"/>
      <c r="E987"/>
      <c r="H987" s="276"/>
      <c r="I987"/>
      <c r="K987"/>
      <c r="L987"/>
      <c r="M987"/>
      <c r="N987"/>
      <c r="O987"/>
      <c r="P987"/>
      <c r="Q987"/>
      <c r="R987"/>
      <c r="S987"/>
    </row>
    <row r="988" spans="1:19" s="201" customFormat="1" ht="15.75" customHeight="1" x14ac:dyDescent="0.2">
      <c r="A988"/>
      <c r="B988"/>
      <c r="C988" s="249"/>
      <c r="D988"/>
      <c r="E988"/>
      <c r="H988" s="276"/>
      <c r="I988"/>
      <c r="K988"/>
      <c r="L988"/>
      <c r="M988"/>
      <c r="N988"/>
      <c r="O988"/>
      <c r="P988"/>
      <c r="Q988"/>
      <c r="R988"/>
      <c r="S988"/>
    </row>
    <row r="989" spans="1:19" s="201" customFormat="1" ht="15.75" customHeight="1" x14ac:dyDescent="0.2">
      <c r="A989"/>
      <c r="B989"/>
      <c r="C989" s="249"/>
      <c r="D989"/>
      <c r="E989"/>
      <c r="H989" s="276"/>
      <c r="I989"/>
      <c r="K989"/>
      <c r="L989"/>
      <c r="M989"/>
      <c r="N989"/>
      <c r="O989"/>
      <c r="P989"/>
      <c r="Q989"/>
      <c r="R989"/>
      <c r="S989"/>
    </row>
    <row r="990" spans="1:19" s="201" customFormat="1" ht="15.75" customHeight="1" x14ac:dyDescent="0.2">
      <c r="A990"/>
      <c r="B990"/>
      <c r="C990" s="249"/>
      <c r="D990"/>
      <c r="E990"/>
      <c r="H990" s="276"/>
      <c r="I990"/>
      <c r="K990"/>
      <c r="L990"/>
      <c r="M990"/>
      <c r="N990"/>
      <c r="O990"/>
      <c r="P990"/>
      <c r="Q990"/>
      <c r="R990"/>
      <c r="S990"/>
    </row>
    <row r="991" spans="1:19" s="201" customFormat="1" ht="15.75" customHeight="1" x14ac:dyDescent="0.2">
      <c r="A991"/>
      <c r="B991"/>
      <c r="C991" s="249"/>
      <c r="D991"/>
      <c r="E991"/>
      <c r="H991" s="276"/>
      <c r="I991"/>
      <c r="K991"/>
      <c r="L991"/>
      <c r="M991"/>
      <c r="N991"/>
      <c r="O991"/>
      <c r="P991"/>
      <c r="Q991"/>
      <c r="R991"/>
      <c r="S991"/>
    </row>
    <row r="992" spans="1:19" s="201" customFormat="1" ht="15.75" customHeight="1" x14ac:dyDescent="0.2">
      <c r="A992"/>
      <c r="B992"/>
      <c r="C992" s="249"/>
      <c r="D992"/>
      <c r="E992"/>
      <c r="H992" s="276"/>
      <c r="I992"/>
      <c r="K992"/>
      <c r="L992"/>
      <c r="M992"/>
      <c r="N992"/>
      <c r="O992"/>
      <c r="P992"/>
      <c r="Q992"/>
      <c r="R992"/>
      <c r="S992"/>
    </row>
    <row r="993" spans="1:19" s="201" customFormat="1" ht="15.75" customHeight="1" x14ac:dyDescent="0.2">
      <c r="A993"/>
      <c r="B993"/>
      <c r="C993" s="249"/>
      <c r="D993"/>
      <c r="E993"/>
      <c r="H993" s="276"/>
      <c r="I993"/>
      <c r="K993"/>
      <c r="L993"/>
      <c r="M993"/>
      <c r="N993"/>
      <c r="O993"/>
      <c r="P993"/>
      <c r="Q993"/>
      <c r="R993"/>
      <c r="S993"/>
    </row>
    <row r="994" spans="1:19" s="201" customFormat="1" ht="15.75" customHeight="1" x14ac:dyDescent="0.2">
      <c r="A994"/>
      <c r="B994"/>
      <c r="C994" s="249"/>
      <c r="D994"/>
      <c r="E994"/>
      <c r="H994" s="276"/>
      <c r="I994"/>
      <c r="K994"/>
      <c r="L994"/>
      <c r="M994"/>
      <c r="N994"/>
      <c r="O994"/>
      <c r="P994"/>
      <c r="Q994"/>
      <c r="R994"/>
      <c r="S994"/>
    </row>
    <row r="995" spans="1:19" s="201" customFormat="1" ht="15.75" customHeight="1" x14ac:dyDescent="0.2">
      <c r="A995"/>
      <c r="B995"/>
      <c r="C995" s="249"/>
      <c r="D995"/>
      <c r="E995"/>
      <c r="H995" s="276"/>
      <c r="I995"/>
      <c r="K995"/>
      <c r="L995"/>
      <c r="M995"/>
      <c r="N995"/>
      <c r="O995"/>
      <c r="P995"/>
      <c r="Q995"/>
      <c r="R995"/>
      <c r="S995"/>
    </row>
    <row r="996" spans="1:19" s="201" customFormat="1" ht="15.75" customHeight="1" x14ac:dyDescent="0.2">
      <c r="A996"/>
      <c r="B996"/>
      <c r="C996" s="249"/>
      <c r="D996"/>
      <c r="E996"/>
      <c r="H996" s="276"/>
      <c r="I996"/>
      <c r="K996"/>
      <c r="L996"/>
      <c r="M996"/>
      <c r="N996"/>
      <c r="O996"/>
      <c r="P996"/>
      <c r="Q996"/>
      <c r="R996"/>
      <c r="S996"/>
    </row>
    <row r="997" spans="1:19" s="201" customFormat="1" ht="15.75" customHeight="1" x14ac:dyDescent="0.2">
      <c r="A997"/>
      <c r="B997"/>
      <c r="C997" s="249"/>
      <c r="D997"/>
      <c r="E997"/>
      <c r="H997" s="276"/>
      <c r="I997"/>
      <c r="K997"/>
      <c r="L997"/>
      <c r="M997"/>
      <c r="N997"/>
      <c r="O997"/>
      <c r="P997"/>
      <c r="Q997"/>
      <c r="R997"/>
      <c r="S997"/>
    </row>
    <row r="998" spans="1:19" s="201" customFormat="1" ht="15.75" customHeight="1" x14ac:dyDescent="0.2">
      <c r="A998"/>
      <c r="B998"/>
      <c r="C998" s="249"/>
      <c r="D998"/>
      <c r="E998"/>
      <c r="H998" s="276"/>
      <c r="I998"/>
      <c r="K998"/>
      <c r="L998"/>
      <c r="M998"/>
      <c r="N998"/>
      <c r="O998"/>
      <c r="P998"/>
      <c r="Q998"/>
      <c r="R998"/>
      <c r="S998"/>
    </row>
    <row r="999" spans="1:19" s="201" customFormat="1" ht="15.75" customHeight="1" x14ac:dyDescent="0.2">
      <c r="A999"/>
      <c r="B999"/>
      <c r="C999" s="249"/>
      <c r="D999"/>
      <c r="E999"/>
      <c r="H999" s="276"/>
      <c r="I999"/>
      <c r="K999"/>
      <c r="L999"/>
      <c r="M999"/>
      <c r="N999"/>
      <c r="O999"/>
      <c r="P999"/>
      <c r="Q999"/>
      <c r="R999"/>
      <c r="S999"/>
    </row>
    <row r="1000" spans="1:19" s="201" customFormat="1" ht="15.75" customHeight="1" x14ac:dyDescent="0.2">
      <c r="A1000"/>
      <c r="B1000"/>
      <c r="C1000" s="249"/>
      <c r="D1000"/>
      <c r="E1000"/>
      <c r="H1000" s="276"/>
      <c r="I1000"/>
      <c r="K1000"/>
      <c r="L1000"/>
      <c r="M1000"/>
      <c r="N1000"/>
      <c r="O1000"/>
      <c r="P1000"/>
      <c r="Q1000"/>
      <c r="R1000"/>
      <c r="S1000"/>
    </row>
    <row r="1001" spans="1:19" s="201" customFormat="1" ht="15.75" customHeight="1" x14ac:dyDescent="0.2">
      <c r="A1001"/>
      <c r="B1001"/>
      <c r="C1001" s="249"/>
      <c r="D1001"/>
      <c r="E1001"/>
      <c r="H1001" s="276"/>
      <c r="I1001"/>
      <c r="K1001"/>
      <c r="L1001"/>
      <c r="M1001"/>
      <c r="N1001"/>
      <c r="O1001"/>
      <c r="P1001"/>
      <c r="Q1001"/>
      <c r="R1001"/>
      <c r="S1001"/>
    </row>
    <row r="1002" spans="1:19" s="201" customFormat="1" ht="15.75" customHeight="1" x14ac:dyDescent="0.2">
      <c r="A1002"/>
      <c r="B1002"/>
      <c r="C1002" s="249"/>
      <c r="D1002"/>
      <c r="E1002"/>
      <c r="H1002" s="276"/>
      <c r="I1002"/>
      <c r="K1002"/>
      <c r="L1002"/>
      <c r="M1002"/>
      <c r="N1002"/>
      <c r="O1002"/>
      <c r="P1002"/>
      <c r="Q1002"/>
      <c r="R1002"/>
      <c r="S1002"/>
    </row>
    <row r="1003" spans="1:19" s="201" customFormat="1" ht="15.75" customHeight="1" x14ac:dyDescent="0.2">
      <c r="A1003"/>
      <c r="B1003"/>
      <c r="C1003" s="249"/>
      <c r="D1003"/>
      <c r="E1003"/>
      <c r="H1003" s="276"/>
      <c r="I1003"/>
      <c r="K1003"/>
      <c r="L1003"/>
      <c r="M1003"/>
      <c r="N1003"/>
      <c r="O1003"/>
      <c r="P1003"/>
      <c r="Q1003"/>
      <c r="R1003"/>
      <c r="S1003"/>
    </row>
    <row r="1004" spans="1:19" s="201" customFormat="1" ht="15.75" customHeight="1" x14ac:dyDescent="0.2">
      <c r="A1004"/>
      <c r="B1004"/>
      <c r="C1004" s="249"/>
      <c r="D1004"/>
      <c r="E1004"/>
      <c r="H1004" s="276"/>
      <c r="I1004"/>
      <c r="K1004"/>
      <c r="L1004"/>
      <c r="M1004"/>
      <c r="N1004"/>
      <c r="O1004"/>
      <c r="P1004"/>
      <c r="Q1004"/>
      <c r="R1004"/>
      <c r="S1004"/>
    </row>
    <row r="1005" spans="1:19" s="201" customFormat="1" ht="15.75" customHeight="1" x14ac:dyDescent="0.2">
      <c r="A1005"/>
      <c r="B1005"/>
      <c r="C1005" s="249"/>
      <c r="D1005"/>
      <c r="E1005"/>
      <c r="H1005" s="276"/>
      <c r="I1005"/>
      <c r="K1005"/>
      <c r="L1005"/>
      <c r="M1005"/>
      <c r="N1005"/>
      <c r="O1005"/>
      <c r="P1005"/>
      <c r="Q1005"/>
      <c r="R1005"/>
      <c r="S1005"/>
    </row>
    <row r="1006" spans="1:19" s="201" customFormat="1" ht="15.75" customHeight="1" x14ac:dyDescent="0.2">
      <c r="A1006"/>
      <c r="B1006"/>
      <c r="C1006" s="249"/>
      <c r="D1006"/>
      <c r="E1006"/>
      <c r="H1006" s="276"/>
      <c r="I1006"/>
      <c r="K1006"/>
      <c r="L1006"/>
      <c r="M1006"/>
      <c r="N1006"/>
      <c r="O1006"/>
      <c r="P1006"/>
      <c r="Q1006"/>
      <c r="R1006"/>
      <c r="S1006"/>
    </row>
    <row r="1007" spans="1:19" s="201" customFormat="1" ht="15.75" customHeight="1" x14ac:dyDescent="0.2">
      <c r="A1007"/>
      <c r="B1007"/>
      <c r="C1007" s="249"/>
      <c r="D1007"/>
      <c r="E1007"/>
      <c r="H1007" s="276"/>
      <c r="I1007"/>
      <c r="K1007"/>
      <c r="L1007"/>
      <c r="M1007"/>
      <c r="N1007"/>
      <c r="O1007"/>
      <c r="P1007"/>
      <c r="Q1007"/>
      <c r="R1007"/>
      <c r="S1007"/>
    </row>
    <row r="1008" spans="1:19" s="201" customFormat="1" ht="15.75" customHeight="1" x14ac:dyDescent="0.2">
      <c r="A1008"/>
      <c r="B1008"/>
      <c r="C1008" s="249"/>
      <c r="D1008"/>
      <c r="E1008"/>
      <c r="H1008" s="276"/>
      <c r="I1008"/>
      <c r="K1008"/>
      <c r="L1008"/>
      <c r="M1008"/>
      <c r="N1008"/>
      <c r="O1008"/>
      <c r="P1008"/>
      <c r="Q1008"/>
      <c r="R1008"/>
      <c r="S1008"/>
    </row>
    <row r="1009" spans="1:19" s="201" customFormat="1" ht="15.75" customHeight="1" x14ac:dyDescent="0.2">
      <c r="A1009"/>
      <c r="B1009"/>
      <c r="C1009" s="249"/>
      <c r="D1009"/>
      <c r="E1009"/>
      <c r="H1009" s="276"/>
      <c r="I1009"/>
      <c r="K1009"/>
      <c r="L1009"/>
      <c r="M1009"/>
      <c r="N1009"/>
      <c r="O1009"/>
      <c r="P1009"/>
      <c r="Q1009"/>
      <c r="R1009"/>
      <c r="S1009"/>
    </row>
    <row r="1010" spans="1:19" s="201" customFormat="1" ht="15.75" customHeight="1" x14ac:dyDescent="0.2">
      <c r="A1010"/>
      <c r="B1010"/>
      <c r="C1010" s="249"/>
      <c r="D1010"/>
      <c r="E1010"/>
      <c r="H1010" s="276"/>
      <c r="I1010"/>
      <c r="K1010"/>
      <c r="L1010"/>
      <c r="M1010"/>
      <c r="N1010"/>
      <c r="O1010"/>
      <c r="P1010"/>
      <c r="Q1010"/>
      <c r="R1010"/>
      <c r="S1010"/>
    </row>
    <row r="1011" spans="1:19" s="201" customFormat="1" ht="15.75" customHeight="1" x14ac:dyDescent="0.2">
      <c r="A1011"/>
      <c r="B1011"/>
      <c r="C1011" s="249"/>
      <c r="D1011"/>
      <c r="E1011"/>
      <c r="H1011" s="276"/>
      <c r="I1011"/>
      <c r="K1011"/>
      <c r="L1011"/>
      <c r="M1011"/>
      <c r="N1011"/>
      <c r="O1011"/>
      <c r="P1011"/>
      <c r="Q1011"/>
      <c r="R1011"/>
      <c r="S1011"/>
    </row>
    <row r="1012" spans="1:19" s="201" customFormat="1" ht="15.75" customHeight="1" x14ac:dyDescent="0.2">
      <c r="A1012"/>
      <c r="B1012"/>
      <c r="C1012" s="249"/>
      <c r="D1012"/>
      <c r="E1012"/>
      <c r="H1012" s="276"/>
      <c r="I1012"/>
      <c r="K1012"/>
      <c r="L1012"/>
      <c r="M1012"/>
      <c r="N1012"/>
      <c r="O1012"/>
      <c r="P1012"/>
      <c r="Q1012"/>
      <c r="R1012"/>
      <c r="S1012"/>
    </row>
    <row r="1013" spans="1:19" s="201" customFormat="1" ht="15.75" customHeight="1" x14ac:dyDescent="0.2">
      <c r="A1013"/>
      <c r="B1013"/>
      <c r="C1013" s="249"/>
      <c r="D1013"/>
      <c r="E1013"/>
      <c r="H1013" s="276"/>
      <c r="I1013"/>
      <c r="K1013"/>
      <c r="L1013"/>
      <c r="M1013"/>
      <c r="N1013"/>
      <c r="O1013"/>
      <c r="P1013"/>
      <c r="Q1013"/>
      <c r="R1013"/>
      <c r="S1013"/>
    </row>
    <row r="1014" spans="1:19" s="201" customFormat="1" ht="15.75" customHeight="1" x14ac:dyDescent="0.2">
      <c r="A1014"/>
      <c r="B1014"/>
      <c r="C1014" s="249"/>
      <c r="D1014"/>
      <c r="E1014"/>
      <c r="H1014" s="276"/>
      <c r="I1014"/>
      <c r="K1014"/>
      <c r="L1014"/>
      <c r="M1014"/>
      <c r="N1014"/>
      <c r="O1014"/>
      <c r="P1014"/>
      <c r="Q1014"/>
      <c r="R1014"/>
      <c r="S1014"/>
    </row>
    <row r="1015" spans="1:19" s="201" customFormat="1" ht="15.75" customHeight="1" x14ac:dyDescent="0.2">
      <c r="A1015"/>
      <c r="B1015"/>
      <c r="C1015" s="249"/>
      <c r="D1015"/>
      <c r="E1015"/>
      <c r="H1015" s="276"/>
      <c r="I1015"/>
      <c r="K1015"/>
      <c r="L1015"/>
      <c r="M1015"/>
      <c r="N1015"/>
      <c r="O1015"/>
      <c r="P1015"/>
      <c r="Q1015"/>
      <c r="R1015"/>
      <c r="S1015"/>
    </row>
    <row r="1016" spans="1:19" s="201" customFormat="1" ht="15.75" customHeight="1" x14ac:dyDescent="0.2">
      <c r="A1016"/>
      <c r="B1016"/>
      <c r="C1016" s="249"/>
      <c r="D1016"/>
      <c r="E1016"/>
      <c r="H1016" s="276"/>
      <c r="I1016"/>
      <c r="K1016"/>
      <c r="L1016"/>
      <c r="M1016"/>
      <c r="N1016"/>
      <c r="O1016"/>
      <c r="P1016"/>
      <c r="Q1016"/>
      <c r="R1016"/>
      <c r="S1016"/>
    </row>
    <row r="1017" spans="1:19" s="201" customFormat="1" ht="15.75" customHeight="1" x14ac:dyDescent="0.2">
      <c r="A1017"/>
      <c r="B1017"/>
      <c r="C1017" s="249"/>
      <c r="D1017"/>
      <c r="E1017"/>
      <c r="H1017" s="276"/>
      <c r="I1017"/>
      <c r="K1017"/>
      <c r="L1017"/>
      <c r="M1017"/>
      <c r="N1017"/>
      <c r="O1017"/>
      <c r="P1017"/>
      <c r="Q1017"/>
      <c r="R1017"/>
      <c r="S1017"/>
    </row>
    <row r="1018" spans="1:19" s="201" customFormat="1" ht="15.75" customHeight="1" x14ac:dyDescent="0.2">
      <c r="A1018"/>
      <c r="B1018"/>
      <c r="C1018" s="249"/>
      <c r="D1018"/>
      <c r="E1018"/>
      <c r="H1018" s="276"/>
      <c r="I1018"/>
      <c r="K1018"/>
      <c r="L1018"/>
      <c r="M1018"/>
      <c r="N1018"/>
      <c r="O1018"/>
      <c r="P1018"/>
      <c r="Q1018"/>
      <c r="R1018"/>
      <c r="S1018"/>
    </row>
    <row r="1019" spans="1:19" s="201" customFormat="1" ht="15.75" customHeight="1" x14ac:dyDescent="0.2">
      <c r="A1019"/>
      <c r="B1019"/>
      <c r="C1019" s="249"/>
      <c r="D1019"/>
      <c r="E1019"/>
      <c r="H1019" s="276"/>
      <c r="I1019"/>
      <c r="K1019"/>
      <c r="L1019"/>
      <c r="M1019"/>
      <c r="N1019"/>
      <c r="O1019"/>
      <c r="P1019"/>
      <c r="Q1019"/>
      <c r="R1019"/>
      <c r="S1019"/>
    </row>
    <row r="1020" spans="1:19" s="201" customFormat="1" ht="15.75" customHeight="1" x14ac:dyDescent="0.2">
      <c r="A1020"/>
      <c r="B1020"/>
      <c r="C1020" s="249"/>
      <c r="D1020"/>
      <c r="E1020"/>
      <c r="H1020" s="276"/>
      <c r="I1020"/>
      <c r="K1020"/>
      <c r="L1020"/>
      <c r="M1020"/>
      <c r="N1020"/>
      <c r="O1020"/>
      <c r="P1020"/>
      <c r="Q1020"/>
      <c r="R1020"/>
      <c r="S1020"/>
    </row>
    <row r="1021" spans="1:19" s="201" customFormat="1" ht="15.75" customHeight="1" x14ac:dyDescent="0.2">
      <c r="A1021"/>
      <c r="B1021"/>
      <c r="C1021" s="249"/>
      <c r="D1021"/>
      <c r="E1021"/>
      <c r="H1021" s="276"/>
      <c r="I1021"/>
      <c r="K1021"/>
      <c r="L1021"/>
      <c r="M1021"/>
      <c r="N1021"/>
      <c r="O1021"/>
      <c r="P1021"/>
      <c r="Q1021"/>
      <c r="R1021"/>
      <c r="S1021"/>
    </row>
    <row r="1022" spans="1:19" s="201" customFormat="1" ht="15.75" customHeight="1" x14ac:dyDescent="0.2">
      <c r="A1022"/>
      <c r="B1022"/>
      <c r="C1022" s="249"/>
      <c r="D1022"/>
      <c r="E1022"/>
      <c r="H1022" s="276"/>
      <c r="I1022"/>
      <c r="K1022"/>
      <c r="L1022"/>
      <c r="M1022"/>
      <c r="N1022"/>
      <c r="O1022"/>
      <c r="P1022"/>
      <c r="Q1022"/>
      <c r="R1022"/>
      <c r="S1022"/>
    </row>
    <row r="1023" spans="1:19" s="201" customFormat="1" ht="15.75" customHeight="1" x14ac:dyDescent="0.2">
      <c r="A1023"/>
      <c r="B1023"/>
      <c r="C1023" s="249"/>
      <c r="D1023"/>
      <c r="E1023"/>
      <c r="H1023" s="276"/>
      <c r="I1023"/>
      <c r="K1023"/>
      <c r="L1023"/>
      <c r="M1023"/>
      <c r="N1023"/>
      <c r="O1023"/>
      <c r="P1023"/>
      <c r="Q1023"/>
      <c r="R1023"/>
      <c r="S1023"/>
    </row>
  </sheetData>
  <autoFilter ref="A4:S50" xr:uid="{35A718C5-9F17-490F-81B1-09CA5C781AEB}"/>
  <mergeCells count="4">
    <mergeCell ref="A52:B52"/>
    <mergeCell ref="A96:B96"/>
    <mergeCell ref="A127:B127"/>
    <mergeCell ref="A1:K2"/>
  </mergeCells>
  <pageMargins left="0.7" right="0.7" top="0.75" bottom="0.75" header="0" footer="0"/>
  <pageSetup paperSize="3" scale="88" fitToHeight="0" orientation="landscape" r:id="rId1"/>
  <headerFooter>
    <oddHeader xml:space="preserve">&amp;C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B287E666B524C968E88727B43D539" ma:contentTypeVersion="8" ma:contentTypeDescription="Create a new document." ma:contentTypeScope="" ma:versionID="166e61d37f348c2b542c0315ee93a8e4">
  <xsd:schema xmlns:xsd="http://www.w3.org/2001/XMLSchema" xmlns:xs="http://www.w3.org/2001/XMLSchema" xmlns:p="http://schemas.microsoft.com/office/2006/metadata/properties" xmlns:ns2="9ae005eb-6cba-4f06-839c-6bd9d6208cec" xmlns:ns3="61be96ac-d22f-4e6c-b84a-017c9bb09164" targetNamespace="http://schemas.microsoft.com/office/2006/metadata/properties" ma:root="true" ma:fieldsID="8528a8a016f369b36b5c4e8fcf0c3d36" ns2:_="" ns3:_="">
    <xsd:import namespace="9ae005eb-6cba-4f06-839c-6bd9d6208cec"/>
    <xsd:import namespace="61be96ac-d22f-4e6c-b84a-017c9bb09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38_350forCFOsignature" minOccurs="0"/>
                <xsd:element ref="ns2:AccountNa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05eb-6cba-4f06-839c-6bd9d6208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38_350forCFOsignature" ma:index="12" nillable="true" ma:displayName="Account Number" ma:format="Dropdown" ma:internalName="_x0038_350forCFOsignature" ma:percentage="FALSE">
      <xsd:simpleType>
        <xsd:restriction base="dms:Number"/>
      </xsd:simpleType>
    </xsd:element>
    <xsd:element name="AccountName" ma:index="13" nillable="true" ma:displayName="Account Name" ma:format="Dropdown" ma:internalName="AccountName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e96ac-d22f-4e6c-b84a-017c9bb09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8_350forCFOsignature xmlns="9ae005eb-6cba-4f06-839c-6bd9d6208cec" xsi:nil="true"/>
    <AccountName xmlns="9ae005eb-6cba-4f06-839c-6bd9d6208cec" xsi:nil="true"/>
    <SharedWithUsers xmlns="61be96ac-d22f-4e6c-b84a-017c9bb09164">
      <UserInfo>
        <DisplayName>Scott, Kyle (FTA)</DisplayName>
        <AccountId>443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E0228-880A-4FAC-A006-942C848F7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005eb-6cba-4f06-839c-6bd9d6208cec"/>
    <ds:schemaRef ds:uri="61be96ac-d22f-4e6c-b84a-017c9bb09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5956FC-28C3-40AE-B4CD-49E5F184ABC6}">
  <ds:schemaRefs>
    <ds:schemaRef ds:uri="9ae005eb-6cba-4f06-839c-6bd9d6208c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61be96ac-d22f-4e6c-b84a-017c9bb0916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63509D-3566-4DF2-B2BB-02535B35C3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FTA EnactedPBAuth -- Formatted</vt:lpstr>
      <vt:lpstr>FY 2025 Partial Year Table 1</vt:lpstr>
      <vt:lpstr>FTA Table  (Program Totals)</vt:lpstr>
      <vt:lpstr>FY2022 Authorized vs Enacted</vt:lpstr>
      <vt:lpstr>DRAFT_FY23CR#1Oblim&amp;AAbyProgram</vt:lpstr>
      <vt:lpstr>'DRAFT_FY23CR#1Oblim&amp;AAbyProgram'!Print_Area</vt:lpstr>
      <vt:lpstr>'FTA EnactedPBAuth -- Formatted'!Print_Area</vt:lpstr>
      <vt:lpstr>'FTA Table  (Program Totals)'!Print_Area</vt:lpstr>
      <vt:lpstr>'FY 2025 Partial Year Table 1'!Print_Area</vt:lpstr>
      <vt:lpstr>'FY2022 Authorized vs Enacted'!Print_Area</vt:lpstr>
      <vt:lpstr>'DRAFT_FY23CR#1Oblim&amp;AAbyProgram'!Print_Titles</vt:lpstr>
      <vt:lpstr>'FTA EnactedPBAuth -- Formatted'!Print_Titles</vt:lpstr>
      <vt:lpstr>'FTA Table  (Program Totals)'!Print_Titles</vt:lpstr>
      <vt:lpstr>'FY2022 Authorized vs Enacted'!Print_Titles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1: FY 2025 PARTIAL YEAR APPROPRIATIONS AND APPORTIONMENTS FOR GRANT PROGRAMS</dc:title>
  <dc:subject/>
  <dc:creator>D O T - Federal Transit Administration</dc:creator>
  <cp:keywords/>
  <dc:description/>
  <cp:lastModifiedBy>Djoumanov, Aziza (FTA)</cp:lastModifiedBy>
  <cp:revision/>
  <dcterms:created xsi:type="dcterms:W3CDTF">2021-11-06T16:57:06Z</dcterms:created>
  <dcterms:modified xsi:type="dcterms:W3CDTF">2025-01-15T15:29:21Z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0x010100418B287E666B524C968E88727B43D539</vt:lpwstr>
  </property>
</Properties>
</file>