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0" yWindow="0" windowWidth="23040" windowHeight="9105" tabRatio="599"/>
  </bookViews>
  <sheets>
    <sheet name="8a rail by type and program" sheetId="14" r:id="rId1"/>
    <sheet name="8b. Motor V. by Type and Progra" sheetId="13" r:id="rId2"/>
    <sheet name="8c. Motor V. by Fuel and Vehicl" sheetId="12" r:id="rId3"/>
    <sheet name="8d. Motor V. by Fuel and Progra" sheetId="11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4" l="1"/>
  <c r="K23" i="14"/>
  <c r="K24" i="14"/>
  <c r="K25" i="14"/>
  <c r="K26" i="14"/>
  <c r="K27" i="14"/>
  <c r="J22" i="14"/>
  <c r="J28" i="14" s="1"/>
  <c r="J23" i="14"/>
  <c r="J24" i="14"/>
  <c r="J25" i="14"/>
  <c r="J26" i="14"/>
  <c r="J27" i="14"/>
  <c r="K21" i="14"/>
  <c r="K28" i="14" s="1"/>
  <c r="J21" i="14"/>
  <c r="C28" i="14"/>
  <c r="D28" i="14"/>
  <c r="E28" i="14"/>
  <c r="F28" i="14"/>
  <c r="G28" i="14"/>
  <c r="H28" i="14"/>
  <c r="I28" i="14"/>
  <c r="J7" i="14"/>
  <c r="J8" i="14"/>
  <c r="J9" i="14"/>
  <c r="J10" i="14"/>
  <c r="J11" i="14"/>
  <c r="J12" i="14"/>
  <c r="J13" i="14"/>
  <c r="J14" i="14"/>
  <c r="D27" i="11" l="1"/>
  <c r="F27" i="11"/>
  <c r="H27" i="11"/>
  <c r="J27" i="11"/>
  <c r="L27" i="11"/>
  <c r="N27" i="11"/>
  <c r="P27" i="11"/>
  <c r="R27" i="11"/>
  <c r="T27" i="11"/>
  <c r="V27" i="11"/>
  <c r="X27" i="11"/>
  <c r="Z27" i="11"/>
  <c r="Y27" i="11"/>
  <c r="W27" i="11"/>
  <c r="U27" i="11"/>
  <c r="S27" i="11"/>
  <c r="Q27" i="11"/>
  <c r="O27" i="11"/>
  <c r="M27" i="11"/>
  <c r="K27" i="11"/>
  <c r="I27" i="11"/>
  <c r="G27" i="11"/>
  <c r="E27" i="11"/>
  <c r="C27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C26" i="11"/>
  <c r="AB26" i="11"/>
  <c r="AA26" i="11"/>
  <c r="AA22" i="11"/>
  <c r="R45" i="13" l="1"/>
  <c r="R44" i="13"/>
  <c r="R32" i="13"/>
  <c r="R31" i="13"/>
  <c r="K7" i="14"/>
  <c r="K8" i="14"/>
  <c r="K9" i="14"/>
  <c r="K10" i="14"/>
  <c r="K11" i="14"/>
  <c r="K12" i="14"/>
  <c r="K13" i="14"/>
  <c r="K14" i="14"/>
  <c r="K6" i="14"/>
  <c r="J6" i="14"/>
  <c r="C15" i="14"/>
  <c r="D15" i="14"/>
  <c r="E15" i="14"/>
  <c r="K15" i="14" l="1"/>
  <c r="S32" i="13"/>
  <c r="S31" i="13"/>
  <c r="B28" i="14"/>
  <c r="I15" i="14"/>
  <c r="H15" i="14"/>
  <c r="G15" i="14"/>
  <c r="F15" i="14"/>
  <c r="B15" i="14"/>
  <c r="J15" i="14" l="1"/>
  <c r="R7" i="13"/>
  <c r="R42" i="13"/>
  <c r="R41" i="13"/>
  <c r="R39" i="13"/>
  <c r="R38" i="13"/>
  <c r="R35" i="13"/>
  <c r="R34" i="13"/>
  <c r="R29" i="13"/>
  <c r="R28" i="13"/>
  <c r="R26" i="13"/>
  <c r="R25" i="13"/>
  <c r="R22" i="13"/>
  <c r="R21" i="13"/>
  <c r="R19" i="13"/>
  <c r="R18" i="13"/>
  <c r="R15" i="13"/>
  <c r="R14" i="13"/>
  <c r="R11" i="13"/>
  <c r="R10" i="13"/>
  <c r="R6" i="13"/>
  <c r="S19" i="13" l="1"/>
  <c r="S38" i="13"/>
  <c r="S28" i="13"/>
  <c r="S21" i="13"/>
  <c r="S34" i="13"/>
  <c r="S18" i="13"/>
  <c r="S14" i="13"/>
  <c r="S10" i="13"/>
  <c r="S25" i="13"/>
  <c r="S6" i="13"/>
  <c r="S41" i="13"/>
  <c r="S15" i="13"/>
  <c r="S35" i="13"/>
  <c r="S26" i="13"/>
  <c r="S42" i="13"/>
  <c r="S29" i="13"/>
  <c r="S7" i="13"/>
  <c r="S22" i="13"/>
  <c r="S11" i="13"/>
  <c r="S39" i="13"/>
  <c r="AA9" i="12" l="1"/>
  <c r="AA11" i="12"/>
  <c r="AA13" i="12"/>
  <c r="AA15" i="12"/>
  <c r="AA17" i="12"/>
  <c r="AA19" i="12"/>
  <c r="AA21" i="12"/>
  <c r="AA23" i="12"/>
  <c r="AA25" i="12"/>
  <c r="AA27" i="12"/>
  <c r="AA29" i="12"/>
  <c r="AA31" i="12"/>
  <c r="AA33" i="12"/>
  <c r="AA7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AB33" i="12"/>
  <c r="AB31" i="12"/>
  <c r="AB29" i="12"/>
  <c r="AB27" i="12"/>
  <c r="AB25" i="12"/>
  <c r="AB23" i="12"/>
  <c r="AB21" i="12"/>
  <c r="AB19" i="12"/>
  <c r="AB17" i="12"/>
  <c r="AB15" i="12"/>
  <c r="AB13" i="12"/>
  <c r="AB11" i="12"/>
  <c r="AB9" i="12"/>
  <c r="AB7" i="12"/>
  <c r="AB35" i="12" l="1"/>
  <c r="L36" i="12" s="1"/>
  <c r="AA35" i="12"/>
  <c r="C36" i="12" s="1"/>
  <c r="Z36" i="12" l="1"/>
  <c r="H36" i="12"/>
  <c r="J36" i="12"/>
  <c r="P36" i="12"/>
  <c r="N36" i="12"/>
  <c r="V36" i="12"/>
  <c r="F36" i="12"/>
  <c r="D36" i="12"/>
  <c r="R36" i="12"/>
  <c r="X36" i="12"/>
  <c r="T36" i="12"/>
  <c r="AB14" i="11" l="1"/>
  <c r="AB22" i="11"/>
  <c r="AB20" i="11"/>
  <c r="AA20" i="11"/>
  <c r="AB18" i="11"/>
  <c r="AA18" i="11"/>
  <c r="AB16" i="11"/>
  <c r="AA16" i="11"/>
  <c r="AB12" i="11"/>
  <c r="AA12" i="11"/>
  <c r="AB9" i="11"/>
  <c r="AA9" i="11"/>
  <c r="AB7" i="11"/>
  <c r="AA7" i="11"/>
</calcChain>
</file>

<file path=xl/sharedStrings.xml><?xml version="1.0" encoding="utf-8"?>
<sst xmlns="http://schemas.openxmlformats.org/spreadsheetml/2006/main" count="254" uniqueCount="101">
  <si>
    <t>Ferry</t>
  </si>
  <si>
    <t>Non-Urbanized Area</t>
  </si>
  <si>
    <t>Gasoline</t>
  </si>
  <si>
    <t>Bus</t>
  </si>
  <si>
    <t>Vans</t>
  </si>
  <si>
    <t>Capital</t>
  </si>
  <si>
    <t>Bus and Bus Facilities</t>
  </si>
  <si>
    <t>35 ft Bus</t>
  </si>
  <si>
    <t>&lt;30 ft Bus</t>
  </si>
  <si>
    <t>Urbanized Area</t>
  </si>
  <si>
    <t>40 ft Bus</t>
  </si>
  <si>
    <t>Elderly and Individuals with Disabilities</t>
  </si>
  <si>
    <t>Bus Trolley STD</t>
  </si>
  <si>
    <t>Bus Intercity</t>
  </si>
  <si>
    <t>State of Good Repair</t>
  </si>
  <si>
    <t>Light Rail Cars</t>
  </si>
  <si>
    <t>Heavy Rail Cars</t>
  </si>
  <si>
    <t>National Research</t>
  </si>
  <si>
    <t>Hybrid Electric</t>
  </si>
  <si>
    <t>Electric Propulsion</t>
  </si>
  <si>
    <t>Bus Commuter/Suburban</t>
  </si>
  <si>
    <t>Biodiesel</t>
  </si>
  <si>
    <t>Commuter Rail Self Propelled - Elec.</t>
  </si>
  <si>
    <t>Commuter Locomotive Diesel</t>
  </si>
  <si>
    <t>Sedan/Station Wagon</t>
  </si>
  <si>
    <t>Other</t>
  </si>
  <si>
    <t>TIGER</t>
  </si>
  <si>
    <t>Dual Mode</t>
  </si>
  <si>
    <t>Bus Dual Mode</t>
  </si>
  <si>
    <t>Rail Safety Improvement</t>
  </si>
  <si>
    <t>Ferry Boats</t>
  </si>
  <si>
    <t>Commuter Rail Car Trailer</t>
  </si>
  <si>
    <t>Miscellaneous FHWA Transfers</t>
  </si>
  <si>
    <t>Commuter Locomotive Electric</t>
  </si>
  <si>
    <t>Hurricane Sandy</t>
  </si>
  <si>
    <t>New Starts</t>
  </si>
  <si>
    <t>Bus Trolley Artic.</t>
  </si>
  <si>
    <t>Bus Double Deck</t>
  </si>
  <si>
    <t>Grand Total</t>
  </si>
  <si>
    <t>Diesel</t>
  </si>
  <si>
    <t>Compressed</t>
  </si>
  <si>
    <t>Liquefied</t>
  </si>
  <si>
    <t xml:space="preserve">Dual Mode </t>
  </si>
  <si>
    <t>Battery-Powered</t>
  </si>
  <si>
    <t>Total</t>
  </si>
  <si>
    <t>Natural Gas</t>
  </si>
  <si>
    <t>Petrol. Gas</t>
  </si>
  <si>
    <t>(Diesel / Electric)</t>
  </si>
  <si>
    <t>(Particulate Trap)</t>
  </si>
  <si>
    <t>Program</t>
  </si>
  <si>
    <t>QTY</t>
  </si>
  <si>
    <t>$</t>
  </si>
  <si>
    <t xml:space="preserve">Elderly and Individuals with </t>
  </si>
  <si>
    <t>Disabilities</t>
  </si>
  <si>
    <t xml:space="preserve">National Research/Transit in Parks Program </t>
  </si>
  <si>
    <t>Percent of Total</t>
  </si>
  <si>
    <t xml:space="preserve">Capital includes Bus and Bus Facilities, Fixed Guideway, New Starts and State of Good Repair. </t>
  </si>
  <si>
    <t>Electric Propolsion</t>
  </si>
  <si>
    <t>(diesel / electric)</t>
  </si>
  <si>
    <t>Vehicle  Type</t>
  </si>
  <si>
    <t>#</t>
  </si>
  <si>
    <t>30 ft bus</t>
  </si>
  <si>
    <t>Articulated Bus</t>
  </si>
  <si>
    <t>The table does not include information for vehicles where no fuel type was identified.</t>
  </si>
  <si>
    <t>40 ft.</t>
  </si>
  <si>
    <t>35 ft.</t>
  </si>
  <si>
    <t>30 ft.</t>
  </si>
  <si>
    <t>&lt;30 ft.</t>
  </si>
  <si>
    <t>Articulated</t>
  </si>
  <si>
    <t>Van</t>
  </si>
  <si>
    <t>Sta. Wagon/</t>
  </si>
  <si>
    <t>Trolley</t>
  </si>
  <si>
    <t>Bus Commuter</t>
  </si>
  <si>
    <t>Bus Dual</t>
  </si>
  <si>
    <t>Intercity</t>
  </si>
  <si>
    <t>TOTAL</t>
  </si>
  <si>
    <t>Percent</t>
  </si>
  <si>
    <t xml:space="preserve"> Bus</t>
  </si>
  <si>
    <t>Sedan</t>
  </si>
  <si>
    <t>Suburban</t>
  </si>
  <si>
    <t xml:space="preserve"> Double Deck</t>
  </si>
  <si>
    <t xml:space="preserve"> Mode</t>
  </si>
  <si>
    <t xml:space="preserve"> Trolley Artic</t>
  </si>
  <si>
    <t xml:space="preserve"> Boat</t>
  </si>
  <si>
    <t>of Total</t>
  </si>
  <si>
    <t>NOTE:   A negative obligation indicates that a budget amendment shifted the commitment of previously obligated funds elsewhere.</t>
  </si>
  <si>
    <t xml:space="preserve">If quantity of cars = 0, funds are supplemental to a multi-year purchase agreement.  </t>
  </si>
  <si>
    <t>.</t>
  </si>
  <si>
    <t>Table does not include Spare Parts/Associated Capital Maintenance Items ($21,357,916) or Leasing and Rehabilitation/Rebuild.</t>
  </si>
  <si>
    <t xml:space="preserve">Rail Type </t>
  </si>
  <si>
    <t>Commuter Rail Cars Used</t>
  </si>
  <si>
    <t>Does not include leasing</t>
  </si>
  <si>
    <t>Rail Purchases Only by Type and Program</t>
  </si>
  <si>
    <t>Rail Purchases and Rehabilitation by Type and Program</t>
  </si>
  <si>
    <t xml:space="preserve">Motor Vehicle Purchases by Type and Program </t>
  </si>
  <si>
    <t>Motor Vehicle Purchases by Type of Fuel and Program</t>
  </si>
  <si>
    <t>Motor Vehicle Purchases by Type of Fuel and Type of Vehicle</t>
  </si>
  <si>
    <t>Commutter Locomotive Used</t>
  </si>
  <si>
    <t>Commuter Rail Self Propelled - Diesel</t>
  </si>
  <si>
    <t>Table 8: FY 17 Funds Awarded for Bus and Rail Rolling Stock</t>
  </si>
  <si>
    <t>Paul S. Sarbanes Transit in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</si>
</sst>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&quot;$&quot;#,##0"/>
    <numFmt numFmtId="167" formatCode="&quot;$&quot;#,##0.0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38">
    <xf numFmtId="0" fontId="0" fillId="0" borderId="0" xfId="0"/>
    <xf numFmtId="0" fontId="2" fillId="0" borderId="0" xfId="4"/>
    <xf numFmtId="0" fontId="2" fillId="0" borderId="1" xfId="4" applyBorder="1" applyAlignment="1">
      <alignment horizontal="center"/>
    </xf>
    <xf numFmtId="0" fontId="2" fillId="0" borderId="2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0" xfId="4" applyBorder="1" applyAlignment="1">
      <alignment horizontal="center"/>
    </xf>
    <xf numFmtId="0" fontId="2" fillId="0" borderId="7" xfId="4" applyBorder="1" applyAlignment="1">
      <alignment horizontal="center"/>
    </xf>
    <xf numFmtId="0" fontId="2" fillId="0" borderId="8" xfId="4" applyBorder="1" applyAlignment="1">
      <alignment horizontal="center"/>
    </xf>
    <xf numFmtId="0" fontId="3" fillId="0" borderId="10" xfId="4" applyFont="1" applyBorder="1"/>
    <xf numFmtId="0" fontId="2" fillId="0" borderId="11" xfId="4" applyBorder="1"/>
    <xf numFmtId="0" fontId="2" fillId="0" borderId="12" xfId="4" applyBorder="1"/>
    <xf numFmtId="0" fontId="2" fillId="0" borderId="13" xfId="4" applyBorder="1"/>
    <xf numFmtId="0" fontId="2" fillId="0" borderId="14" xfId="4" applyBorder="1"/>
    <xf numFmtId="0" fontId="2" fillId="0" borderId="6" xfId="4" applyBorder="1"/>
    <xf numFmtId="0" fontId="2" fillId="0" borderId="0" xfId="4" applyBorder="1"/>
    <xf numFmtId="0" fontId="2" fillId="0" borderId="7" xfId="4" applyBorder="1"/>
    <xf numFmtId="0" fontId="2" fillId="0" borderId="8" xfId="4" applyBorder="1"/>
    <xf numFmtId="0" fontId="2" fillId="0" borderId="9" xfId="4" applyBorder="1"/>
    <xf numFmtId="3" fontId="2" fillId="0" borderId="6" xfId="4" applyNumberFormat="1" applyBorder="1"/>
    <xf numFmtId="3" fontId="2" fillId="0" borderId="0" xfId="4" applyNumberFormat="1" applyBorder="1"/>
    <xf numFmtId="3" fontId="2" fillId="0" borderId="7" xfId="4" applyNumberFormat="1" applyBorder="1"/>
    <xf numFmtId="3" fontId="2" fillId="0" borderId="8" xfId="4" applyNumberFormat="1" applyBorder="1"/>
    <xf numFmtId="3" fontId="2" fillId="0" borderId="9" xfId="4" applyNumberFormat="1" applyBorder="1"/>
    <xf numFmtId="3" fontId="2" fillId="0" borderId="15" xfId="4" applyNumberFormat="1" applyBorder="1"/>
    <xf numFmtId="3" fontId="2" fillId="0" borderId="16" xfId="4" applyNumberFormat="1" applyBorder="1"/>
    <xf numFmtId="3" fontId="2" fillId="0" borderId="17" xfId="4" applyNumberFormat="1" applyBorder="1"/>
    <xf numFmtId="3" fontId="2" fillId="0" borderId="18" xfId="4" applyNumberFormat="1" applyBorder="1"/>
    <xf numFmtId="3" fontId="2" fillId="0" borderId="19" xfId="4" applyNumberFormat="1" applyBorder="1"/>
    <xf numFmtId="0" fontId="3" fillId="0" borderId="6" xfId="4" applyFont="1" applyBorder="1"/>
    <xf numFmtId="0" fontId="2" fillId="0" borderId="20" xfId="4" applyBorder="1"/>
    <xf numFmtId="0" fontId="2" fillId="0" borderId="21" xfId="4" applyBorder="1"/>
    <xf numFmtId="0" fontId="2" fillId="0" borderId="22" xfId="4" applyBorder="1"/>
    <xf numFmtId="0" fontId="2" fillId="0" borderId="23" xfId="4" applyBorder="1"/>
    <xf numFmtId="0" fontId="2" fillId="0" borderId="24" xfId="4" applyBorder="1"/>
    <xf numFmtId="0" fontId="3" fillId="0" borderId="0" xfId="4" applyFont="1"/>
    <xf numFmtId="3" fontId="2" fillId="0" borderId="0" xfId="4" applyNumberFormat="1"/>
    <xf numFmtId="165" fontId="4" fillId="0" borderId="0" xfId="4" applyNumberFormat="1" applyFont="1"/>
    <xf numFmtId="0" fontId="5" fillId="0" borderId="1" xfId="4" applyFont="1" applyBorder="1"/>
    <xf numFmtId="0" fontId="6" fillId="0" borderId="4" xfId="4" applyFont="1" applyBorder="1"/>
    <xf numFmtId="0" fontId="6" fillId="0" borderId="3" xfId="4" applyFont="1" applyBorder="1" applyAlignment="1">
      <alignment horizontal="left"/>
    </xf>
    <xf numFmtId="0" fontId="6" fillId="0" borderId="5" xfId="4" applyFont="1" applyBorder="1" applyAlignment="1">
      <alignment horizontal="left"/>
    </xf>
    <xf numFmtId="0" fontId="6" fillId="0" borderId="0" xfId="4" applyFont="1"/>
    <xf numFmtId="165" fontId="6" fillId="0" borderId="0" xfId="4" applyNumberFormat="1" applyFont="1"/>
    <xf numFmtId="0" fontId="5" fillId="0" borderId="6" xfId="4" applyFont="1" applyBorder="1"/>
    <xf numFmtId="0" fontId="6" fillId="0" borderId="7" xfId="4" applyFont="1" applyBorder="1"/>
    <xf numFmtId="0" fontId="6" fillId="0" borderId="0" xfId="4" applyFont="1" applyBorder="1" applyAlignment="1">
      <alignment horizontal="left"/>
    </xf>
    <xf numFmtId="0" fontId="6" fillId="0" borderId="7" xfId="4" applyFont="1" applyBorder="1" applyAlignment="1">
      <alignment horizontal="left"/>
    </xf>
    <xf numFmtId="0" fontId="6" fillId="0" borderId="8" xfId="4" applyFont="1" applyBorder="1" applyAlignment="1">
      <alignment horizontal="left"/>
    </xf>
    <xf numFmtId="0" fontId="6" fillId="0" borderId="9" xfId="4" applyFont="1" applyBorder="1" applyAlignment="1">
      <alignment horizontal="left"/>
    </xf>
    <xf numFmtId="0" fontId="5" fillId="0" borderId="10" xfId="4" applyFont="1" applyBorder="1"/>
    <xf numFmtId="0" fontId="6" fillId="0" borderId="13" xfId="4" applyFont="1" applyBorder="1"/>
    <xf numFmtId="0" fontId="6" fillId="0" borderId="12" xfId="4" applyFont="1" applyBorder="1" applyAlignment="1">
      <alignment horizontal="center"/>
    </xf>
    <xf numFmtId="0" fontId="6" fillId="0" borderId="11" xfId="4" applyFont="1" applyBorder="1" applyAlignment="1">
      <alignment horizontal="center"/>
    </xf>
    <xf numFmtId="0" fontId="6" fillId="0" borderId="13" xfId="4" applyFont="1" applyBorder="1" applyAlignment="1">
      <alignment horizontal="center"/>
    </xf>
    <xf numFmtId="0" fontId="6" fillId="0" borderId="14" xfId="4" applyFont="1" applyBorder="1" applyAlignment="1">
      <alignment horizontal="center"/>
    </xf>
    <xf numFmtId="0" fontId="6" fillId="0" borderId="6" xfId="4" applyFont="1" applyBorder="1"/>
    <xf numFmtId="3" fontId="6" fillId="0" borderId="7" xfId="4" applyNumberFormat="1" applyFont="1" applyBorder="1"/>
    <xf numFmtId="3" fontId="6" fillId="0" borderId="8" xfId="4" applyNumberFormat="1" applyFont="1" applyBorder="1"/>
    <xf numFmtId="3" fontId="6" fillId="0" borderId="0" xfId="4" applyNumberFormat="1" applyFont="1"/>
    <xf numFmtId="3" fontId="6" fillId="0" borderId="0" xfId="4" applyNumberFormat="1" applyFont="1" applyBorder="1"/>
    <xf numFmtId="3" fontId="6" fillId="0" borderId="9" xfId="4" applyNumberFormat="1" applyFont="1" applyBorder="1"/>
    <xf numFmtId="166" fontId="6" fillId="0" borderId="8" xfId="4" applyNumberFormat="1" applyFont="1" applyBorder="1"/>
    <xf numFmtId="166" fontId="6" fillId="0" borderId="0" xfId="4" applyNumberFormat="1" applyFont="1"/>
    <xf numFmtId="1" fontId="6" fillId="0" borderId="0" xfId="4" applyNumberFormat="1" applyFont="1" applyBorder="1"/>
    <xf numFmtId="166" fontId="6" fillId="0" borderId="0" xfId="4" applyNumberFormat="1" applyFont="1" applyBorder="1"/>
    <xf numFmtId="1" fontId="6" fillId="0" borderId="7" xfId="4" applyNumberFormat="1" applyFont="1" applyBorder="1"/>
    <xf numFmtId="167" fontId="6" fillId="0" borderId="7" xfId="4" applyNumberFormat="1" applyFont="1" applyBorder="1"/>
    <xf numFmtId="0" fontId="6" fillId="0" borderId="8" xfId="4" applyFont="1" applyBorder="1"/>
    <xf numFmtId="3" fontId="6" fillId="0" borderId="23" xfId="4" applyNumberFormat="1" applyFont="1" applyBorder="1"/>
    <xf numFmtId="0" fontId="5" fillId="0" borderId="15" xfId="4" applyFont="1" applyBorder="1"/>
    <xf numFmtId="0" fontId="6" fillId="0" borderId="16" xfId="4" applyFont="1" applyBorder="1"/>
    <xf numFmtId="0" fontId="6" fillId="0" borderId="17" xfId="4" applyFont="1" applyBorder="1"/>
    <xf numFmtId="165" fontId="5" fillId="0" borderId="16" xfId="4" applyNumberFormat="1" applyFont="1" applyBorder="1"/>
    <xf numFmtId="3" fontId="5" fillId="0" borderId="17" xfId="4" applyNumberFormat="1" applyFont="1" applyBorder="1"/>
    <xf numFmtId="165" fontId="5" fillId="0" borderId="18" xfId="4" applyNumberFormat="1" applyFont="1" applyBorder="1"/>
    <xf numFmtId="165" fontId="5" fillId="0" borderId="17" xfId="4" applyNumberFormat="1" applyFont="1" applyBorder="1"/>
    <xf numFmtId="1" fontId="5" fillId="0" borderId="16" xfId="4" applyNumberFormat="1" applyFont="1" applyBorder="1"/>
    <xf numFmtId="1" fontId="5" fillId="0" borderId="17" xfId="4" applyNumberFormat="1" applyFont="1" applyBorder="1"/>
    <xf numFmtId="3" fontId="5" fillId="0" borderId="19" xfId="4" applyNumberFormat="1" applyFont="1" applyBorder="1"/>
    <xf numFmtId="3" fontId="5" fillId="0" borderId="0" xfId="4" applyNumberFormat="1" applyFont="1"/>
    <xf numFmtId="164" fontId="6" fillId="0" borderId="7" xfId="4" applyNumberFormat="1" applyFont="1" applyBorder="1"/>
    <xf numFmtId="165" fontId="6" fillId="0" borderId="8" xfId="4" applyNumberFormat="1" applyFont="1" applyBorder="1"/>
    <xf numFmtId="165" fontId="6" fillId="0" borderId="0" xfId="4" applyNumberFormat="1" applyFont="1" applyBorder="1"/>
    <xf numFmtId="165" fontId="6" fillId="0" borderId="7" xfId="4" applyNumberFormat="1" applyFont="1" applyBorder="1"/>
    <xf numFmtId="165" fontId="6" fillId="0" borderId="9" xfId="4" applyNumberFormat="1" applyFont="1" applyBorder="1"/>
    <xf numFmtId="0" fontId="6" fillId="0" borderId="20" xfId="4" applyFont="1" applyBorder="1"/>
    <xf numFmtId="0" fontId="6" fillId="0" borderId="21" xfId="4" applyFont="1" applyBorder="1"/>
    <xf numFmtId="0" fontId="6" fillId="0" borderId="22" xfId="4" applyFont="1" applyBorder="1"/>
    <xf numFmtId="165" fontId="6" fillId="0" borderId="21" xfId="4" applyNumberFormat="1" applyFont="1" applyBorder="1"/>
    <xf numFmtId="165" fontId="6" fillId="0" borderId="22" xfId="4" applyNumberFormat="1" applyFont="1" applyBorder="1"/>
    <xf numFmtId="165" fontId="6" fillId="0" borderId="23" xfId="4" applyNumberFormat="1" applyFont="1" applyBorder="1"/>
    <xf numFmtId="165" fontId="6" fillId="0" borderId="24" xfId="4" applyNumberFormat="1" applyFont="1" applyBorder="1"/>
    <xf numFmtId="0" fontId="6" fillId="0" borderId="0" xfId="4" applyFont="1" applyBorder="1"/>
    <xf numFmtId="0" fontId="3" fillId="0" borderId="0" xfId="4" applyFont="1" applyAlignment="1">
      <alignment horizontal="left" indent="1"/>
    </xf>
    <xf numFmtId="0" fontId="5" fillId="0" borderId="0" xfId="4" applyFont="1" applyBorder="1" applyAlignment="1">
      <alignment horizontal="left" indent="1"/>
    </xf>
    <xf numFmtId="0" fontId="5" fillId="0" borderId="0" xfId="4" applyFont="1" applyBorder="1"/>
    <xf numFmtId="165" fontId="3" fillId="0" borderId="0" xfId="4" applyNumberFormat="1" applyFont="1" applyBorder="1" applyAlignment="1">
      <alignment horizontal="left"/>
    </xf>
    <xf numFmtId="165" fontId="2" fillId="0" borderId="0" xfId="4" applyNumberFormat="1" applyFont="1" applyBorder="1" applyAlignment="1">
      <alignment horizontal="left"/>
    </xf>
    <xf numFmtId="165" fontId="4" fillId="0" borderId="0" xfId="4" applyNumberFormat="1" applyFont="1" applyBorder="1"/>
    <xf numFmtId="0" fontId="7" fillId="0" borderId="0" xfId="0" applyFont="1"/>
    <xf numFmtId="0" fontId="2" fillId="0" borderId="0" xfId="4" applyFont="1"/>
    <xf numFmtId="166" fontId="7" fillId="0" borderId="0" xfId="0" applyNumberFormat="1" applyFont="1"/>
    <xf numFmtId="0" fontId="2" fillId="0" borderId="0" xfId="4" applyFont="1" applyBorder="1"/>
    <xf numFmtId="166" fontId="2" fillId="0" borderId="0" xfId="4" applyNumberFormat="1" applyFont="1"/>
    <xf numFmtId="0" fontId="8" fillId="0" borderId="15" xfId="0" applyFont="1" applyBorder="1"/>
    <xf numFmtId="0" fontId="8" fillId="0" borderId="16" xfId="0" applyFont="1" applyBorder="1"/>
    <xf numFmtId="0" fontId="8" fillId="0" borderId="2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8" fillId="0" borderId="11" xfId="0" applyFont="1" applyBorder="1"/>
    <xf numFmtId="0" fontId="8" fillId="0" borderId="2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6" xfId="0" applyFont="1" applyBorder="1"/>
    <xf numFmtId="0" fontId="8" fillId="0" borderId="0" xfId="0" applyFont="1" applyBorder="1"/>
    <xf numFmtId="0" fontId="8" fillId="0" borderId="2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8" fillId="0" borderId="9" xfId="0" applyFont="1" applyBorder="1"/>
    <xf numFmtId="0" fontId="8" fillId="0" borderId="0" xfId="0" applyFont="1" applyBorder="1" applyAlignment="1">
      <alignment horizontal="right"/>
    </xf>
    <xf numFmtId="3" fontId="8" fillId="0" borderId="27" xfId="0" applyNumberFormat="1" applyFont="1" applyBorder="1"/>
    <xf numFmtId="164" fontId="8" fillId="0" borderId="9" xfId="3" applyNumberFormat="1" applyFont="1" applyBorder="1"/>
    <xf numFmtId="166" fontId="8" fillId="0" borderId="27" xfId="0" applyNumberFormat="1" applyFont="1" applyBorder="1"/>
    <xf numFmtId="166" fontId="8" fillId="0" borderId="0" xfId="0" applyNumberFormat="1" applyFont="1" applyBorder="1"/>
    <xf numFmtId="165" fontId="8" fillId="0" borderId="9" xfId="0" applyNumberFormat="1" applyFont="1" applyBorder="1"/>
    <xf numFmtId="3" fontId="8" fillId="0" borderId="0" xfId="0" applyNumberFormat="1" applyFont="1" applyBorder="1"/>
    <xf numFmtId="0" fontId="2" fillId="0" borderId="6" xfId="0" applyFont="1" applyBorder="1"/>
    <xf numFmtId="166" fontId="8" fillId="0" borderId="27" xfId="2" applyNumberFormat="1" applyFont="1" applyBorder="1"/>
    <xf numFmtId="166" fontId="8" fillId="0" borderId="0" xfId="2" applyNumberFormat="1" applyFont="1" applyBorder="1"/>
    <xf numFmtId="166" fontId="2" fillId="0" borderId="6" xfId="0" applyNumberFormat="1" applyFont="1" applyBorder="1"/>
    <xf numFmtId="166" fontId="8" fillId="0" borderId="0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0" xfId="0" applyNumberFormat="1" applyFont="1" applyBorder="1" applyAlignment="1">
      <alignment horizontal="right"/>
    </xf>
    <xf numFmtId="0" fontId="8" fillId="0" borderId="27" xfId="0" applyNumberFormat="1" applyFont="1" applyBorder="1"/>
    <xf numFmtId="0" fontId="3" fillId="0" borderId="6" xfId="0" applyFont="1" applyBorder="1"/>
    <xf numFmtId="0" fontId="9" fillId="0" borderId="6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165" fontId="9" fillId="0" borderId="27" xfId="3" applyNumberFormat="1" applyFont="1" applyBorder="1"/>
    <xf numFmtId="165" fontId="9" fillId="0" borderId="9" xfId="3" applyNumberFormat="1" applyFont="1" applyBorder="1"/>
    <xf numFmtId="0" fontId="9" fillId="0" borderId="20" xfId="0" applyFont="1" applyBorder="1"/>
    <xf numFmtId="0" fontId="9" fillId="0" borderId="21" xfId="0" applyFont="1" applyBorder="1" applyAlignment="1">
      <alignment horizontal="right"/>
    </xf>
    <xf numFmtId="0" fontId="9" fillId="0" borderId="21" xfId="0" applyFont="1" applyBorder="1"/>
    <xf numFmtId="165" fontId="9" fillId="0" borderId="28" xfId="0" applyNumberFormat="1" applyFont="1" applyBorder="1"/>
    <xf numFmtId="0" fontId="9" fillId="0" borderId="24" xfId="0" applyFont="1" applyBorder="1"/>
    <xf numFmtId="0" fontId="8" fillId="0" borderId="0" xfId="0" applyFont="1"/>
    <xf numFmtId="0" fontId="3" fillId="0" borderId="0" xfId="0" applyFont="1" applyAlignment="1"/>
    <xf numFmtId="37" fontId="8" fillId="0" borderId="0" xfId="0" applyNumberFormat="1" applyFont="1" applyProtection="1"/>
    <xf numFmtId="3" fontId="8" fillId="0" borderId="0" xfId="0" applyNumberFormat="1" applyFont="1" applyProtection="1"/>
    <xf numFmtId="0" fontId="3" fillId="0" borderId="0" xfId="0" applyFont="1"/>
    <xf numFmtId="0" fontId="0" fillId="0" borderId="6" xfId="0" applyBorder="1"/>
    <xf numFmtId="10" fontId="0" fillId="0" borderId="0" xfId="0" applyNumberFormat="1"/>
    <xf numFmtId="0" fontId="10" fillId="0" borderId="0" xfId="0" applyFont="1"/>
    <xf numFmtId="0" fontId="0" fillId="0" borderId="4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1" fillId="0" borderId="0" xfId="0" applyFont="1"/>
    <xf numFmtId="0" fontId="2" fillId="0" borderId="17" xfId="0" applyFont="1" applyBorder="1" applyAlignment="1"/>
    <xf numFmtId="0" fontId="2" fillId="0" borderId="16" xfId="0" applyFont="1" applyBorder="1" applyAlignment="1"/>
    <xf numFmtId="0" fontId="2" fillId="0" borderId="26" xfId="0" applyFont="1" applyBorder="1" applyAlignment="1"/>
    <xf numFmtId="0" fontId="2" fillId="0" borderId="0" xfId="0" applyFont="1" applyBorder="1" applyAlignment="1"/>
    <xf numFmtId="1" fontId="0" fillId="0" borderId="40" xfId="0" applyNumberFormat="1" applyBorder="1" applyAlignment="1">
      <alignment horizontal="right"/>
    </xf>
    <xf numFmtId="168" fontId="0" fillId="0" borderId="40" xfId="1" applyNumberFormat="1" applyFont="1" applyBorder="1" applyAlignment="1">
      <alignment horizontal="right"/>
    </xf>
    <xf numFmtId="168" fontId="0" fillId="0" borderId="41" xfId="1" applyNumberFormat="1" applyFon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7" fontId="0" fillId="0" borderId="0" xfId="0" applyNumberForma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3" fontId="0" fillId="0" borderId="37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38" xfId="0" applyNumberForma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" fontId="0" fillId="0" borderId="44" xfId="0" applyNumberFormat="1" applyBorder="1" applyAlignment="1">
      <alignment horizontal="right"/>
    </xf>
    <xf numFmtId="37" fontId="0" fillId="0" borderId="45" xfId="0" applyNumberFormat="1" applyBorder="1" applyAlignment="1">
      <alignment horizontal="right"/>
    </xf>
    <xf numFmtId="3" fontId="0" fillId="0" borderId="43" xfId="0" applyNumberFormat="1" applyBorder="1" applyAlignment="1">
      <alignment horizontal="right"/>
    </xf>
    <xf numFmtId="3" fontId="0" fillId="0" borderId="46" xfId="0" applyNumberForma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1" fillId="0" borderId="0" xfId="4" applyFont="1" applyBorder="1" applyAlignment="1">
      <alignment horizontal="left" indent="1"/>
    </xf>
    <xf numFmtId="3" fontId="3" fillId="0" borderId="6" xfId="4" applyNumberFormat="1" applyFont="1" applyBorder="1"/>
    <xf numFmtId="3" fontId="3" fillId="0" borderId="0" xfId="4" applyNumberFormat="1" applyFont="1" applyBorder="1"/>
    <xf numFmtId="3" fontId="3" fillId="0" borderId="7" xfId="4" applyNumberFormat="1" applyFont="1" applyBorder="1"/>
    <xf numFmtId="0" fontId="3" fillId="0" borderId="0" xfId="4" applyFont="1" applyBorder="1"/>
    <xf numFmtId="0" fontId="3" fillId="0" borderId="7" xfId="4" applyFont="1" applyBorder="1"/>
    <xf numFmtId="0" fontId="3" fillId="0" borderId="9" xfId="4" applyFont="1" applyBorder="1"/>
    <xf numFmtId="0" fontId="11" fillId="0" borderId="0" xfId="4" applyFont="1"/>
    <xf numFmtId="3" fontId="0" fillId="0" borderId="11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NumberFormat="1"/>
    <xf numFmtId="10" fontId="3" fillId="0" borderId="7" xfId="3" applyNumberFormat="1" applyFont="1" applyBorder="1"/>
    <xf numFmtId="10" fontId="3" fillId="0" borderId="0" xfId="3" applyNumberFormat="1" applyFont="1" applyBorder="1"/>
    <xf numFmtId="10" fontId="3" fillId="0" borderId="8" xfId="3" applyNumberFormat="1" applyFont="1" applyBorder="1"/>
    <xf numFmtId="3" fontId="0" fillId="0" borderId="48" xfId="0" applyNumberForma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0" borderId="49" xfId="0" applyBorder="1" applyAlignment="1">
      <alignment horizontal="left"/>
    </xf>
    <xf numFmtId="0" fontId="2" fillId="0" borderId="18" xfId="0" applyFont="1" applyBorder="1" applyAlignment="1"/>
    <xf numFmtId="3" fontId="0" fillId="0" borderId="51" xfId="0" applyNumberFormat="1" applyBorder="1" applyAlignment="1">
      <alignment horizontal="right"/>
    </xf>
    <xf numFmtId="3" fontId="0" fillId="0" borderId="50" xfId="0" applyNumberForma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6" fillId="0" borderId="3" xfId="4" applyFont="1" applyBorder="1" applyAlignment="1">
      <alignment horizontal="center"/>
    </xf>
    <xf numFmtId="0" fontId="2" fillId="0" borderId="4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2" fillId="0" borderId="4" xfId="4" applyFont="1" applyBorder="1" applyAlignment="1"/>
    <xf numFmtId="0" fontId="6" fillId="0" borderId="7" xfId="4" applyFont="1" applyBorder="1" applyAlignment="1">
      <alignment horizontal="center"/>
    </xf>
    <xf numFmtId="0" fontId="2" fillId="0" borderId="8" xfId="4" applyFont="1" applyBorder="1" applyAlignment="1">
      <alignment horizontal="center"/>
    </xf>
    <xf numFmtId="0" fontId="2" fillId="0" borderId="0" xfId="4" applyFont="1" applyBorder="1" applyAlignment="1">
      <alignment horizontal="left"/>
    </xf>
    <xf numFmtId="0" fontId="2" fillId="0" borderId="8" xfId="4" applyFont="1" applyBorder="1" applyAlignment="1"/>
    <xf numFmtId="0" fontId="2" fillId="0" borderId="3" xfId="4" applyBorder="1" applyAlignment="1">
      <alignment horizontal="center"/>
    </xf>
    <xf numFmtId="0" fontId="2" fillId="0" borderId="4" xfId="4" applyBorder="1" applyAlignment="1">
      <alignment horizontal="center"/>
    </xf>
    <xf numFmtId="0" fontId="2" fillId="0" borderId="2" xfId="4" applyBorder="1" applyAlignment="1">
      <alignment horizontal="center"/>
    </xf>
    <xf numFmtId="0" fontId="2" fillId="0" borderId="0" xfId="4" applyBorder="1" applyAlignment="1">
      <alignment horizontal="center"/>
    </xf>
    <xf numFmtId="0" fontId="2" fillId="0" borderId="7" xfId="4" applyBorder="1" applyAlignment="1">
      <alignment horizontal="center"/>
    </xf>
    <xf numFmtId="0" fontId="2" fillId="0" borderId="9" xfId="4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8" xfId="4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sqref="A1:O2"/>
    </sheetView>
  </sheetViews>
  <sheetFormatPr defaultRowHeight="15" x14ac:dyDescent="0.25"/>
  <cols>
    <col min="1" max="1" width="30.7109375" customWidth="1"/>
    <col min="3" max="4" width="13.7109375" customWidth="1"/>
    <col min="5" max="5" width="14.7109375" bestFit="1" customWidth="1"/>
    <col min="6" max="6" width="9.140625" bestFit="1" customWidth="1"/>
    <col min="7" max="7" width="15.140625" customWidth="1"/>
    <col min="9" max="9" width="13.7109375" customWidth="1"/>
    <col min="10" max="10" width="9.140625" bestFit="1" customWidth="1"/>
    <col min="11" max="11" width="13.5703125" customWidth="1"/>
    <col min="13" max="13" width="14.7109375" customWidth="1"/>
    <col min="15" max="15" width="14.7109375" customWidth="1"/>
  </cols>
  <sheetData>
    <row r="1" spans="1:15" ht="20.25" x14ac:dyDescent="0.3">
      <c r="A1" s="152" t="s">
        <v>99</v>
      </c>
    </row>
    <row r="2" spans="1:15" ht="15.75" thickBot="1" x14ac:dyDescent="0.3">
      <c r="A2" s="212" t="s">
        <v>93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1:15" ht="15.75" hidden="1" thickBot="1" x14ac:dyDescent="0.3"/>
    <row r="4" spans="1:15" ht="15.75" thickBot="1" x14ac:dyDescent="0.3">
      <c r="A4" s="158"/>
      <c r="B4" s="213" t="s">
        <v>35</v>
      </c>
      <c r="C4" s="214"/>
      <c r="D4" s="213" t="s">
        <v>29</v>
      </c>
      <c r="E4" s="215"/>
      <c r="F4" s="215" t="s">
        <v>14</v>
      </c>
      <c r="G4" s="216"/>
      <c r="H4" s="217" t="s">
        <v>9</v>
      </c>
      <c r="I4" s="216"/>
      <c r="J4" s="218" t="s">
        <v>44</v>
      </c>
      <c r="K4" s="219"/>
    </row>
    <row r="5" spans="1:15" x14ac:dyDescent="0.25">
      <c r="A5" s="154" t="s">
        <v>89</v>
      </c>
      <c r="B5" s="162" t="s">
        <v>60</v>
      </c>
      <c r="C5" s="209" t="s">
        <v>51</v>
      </c>
      <c r="D5" s="163" t="s">
        <v>60</v>
      </c>
      <c r="E5" s="163" t="s">
        <v>51</v>
      </c>
      <c r="F5" s="162" t="s">
        <v>60</v>
      </c>
      <c r="G5" s="163" t="s">
        <v>51</v>
      </c>
      <c r="H5" s="162" t="s">
        <v>60</v>
      </c>
      <c r="I5" s="163" t="s">
        <v>51</v>
      </c>
      <c r="J5" s="164" t="s">
        <v>60</v>
      </c>
      <c r="K5" s="165" t="s">
        <v>51</v>
      </c>
      <c r="L5" s="150"/>
    </row>
    <row r="6" spans="1:15" x14ac:dyDescent="0.25">
      <c r="A6" s="155" t="s">
        <v>23</v>
      </c>
      <c r="B6" s="169">
        <v>2</v>
      </c>
      <c r="C6" s="170">
        <v>0</v>
      </c>
      <c r="D6" s="171"/>
      <c r="E6" s="210"/>
      <c r="F6" s="171">
        <v>76</v>
      </c>
      <c r="G6" s="171">
        <v>32955775</v>
      </c>
      <c r="H6" s="169">
        <v>62</v>
      </c>
      <c r="I6" s="172">
        <v>9017361</v>
      </c>
      <c r="J6" s="173">
        <f>SUM(H6,F6,D6,B6)</f>
        <v>140</v>
      </c>
      <c r="K6" s="174">
        <f t="shared" ref="K6:K14" si="0">SUM(C6,E6,G6,I6,)</f>
        <v>41973136</v>
      </c>
    </row>
    <row r="7" spans="1:15" x14ac:dyDescent="0.25">
      <c r="A7" s="159" t="s">
        <v>33</v>
      </c>
      <c r="B7" s="169"/>
      <c r="C7" s="170"/>
      <c r="D7" s="171"/>
      <c r="E7" s="210"/>
      <c r="F7" s="171"/>
      <c r="G7" s="171"/>
      <c r="H7" s="169"/>
      <c r="I7" s="172"/>
      <c r="J7" s="173">
        <f t="shared" ref="J7:J14" si="1">SUM(H7,F7,D7,B7)</f>
        <v>0</v>
      </c>
      <c r="K7" s="175">
        <f t="shared" si="0"/>
        <v>0</v>
      </c>
    </row>
    <row r="8" spans="1:15" x14ac:dyDescent="0.25">
      <c r="A8" s="159" t="s">
        <v>97</v>
      </c>
      <c r="B8" s="169">
        <v>5</v>
      </c>
      <c r="C8" s="170">
        <v>0</v>
      </c>
      <c r="D8" s="171"/>
      <c r="E8" s="210"/>
      <c r="F8" s="171">
        <v>0</v>
      </c>
      <c r="G8" s="171">
        <v>487698</v>
      </c>
      <c r="H8" s="169"/>
      <c r="I8" s="172"/>
      <c r="J8" s="173">
        <f t="shared" si="1"/>
        <v>5</v>
      </c>
      <c r="K8" s="175">
        <f t="shared" si="0"/>
        <v>487698</v>
      </c>
    </row>
    <row r="9" spans="1:15" x14ac:dyDescent="0.25">
      <c r="A9" s="160" t="s">
        <v>31</v>
      </c>
      <c r="B9" s="169">
        <v>22</v>
      </c>
      <c r="C9" s="170">
        <v>0</v>
      </c>
      <c r="D9" s="171"/>
      <c r="E9" s="210"/>
      <c r="F9" s="171">
        <v>95</v>
      </c>
      <c r="G9" s="171">
        <v>1000000</v>
      </c>
      <c r="H9" s="169">
        <v>88</v>
      </c>
      <c r="I9" s="172">
        <v>14525000</v>
      </c>
      <c r="J9" s="173">
        <f t="shared" si="1"/>
        <v>205</v>
      </c>
      <c r="K9" s="175">
        <f t="shared" si="0"/>
        <v>15525000</v>
      </c>
    </row>
    <row r="10" spans="1:15" x14ac:dyDescent="0.25">
      <c r="A10" s="155" t="s">
        <v>90</v>
      </c>
      <c r="B10" s="169"/>
      <c r="C10" s="170"/>
      <c r="D10" s="171"/>
      <c r="E10" s="210"/>
      <c r="F10" s="171">
        <v>28</v>
      </c>
      <c r="G10" s="171">
        <v>2396611</v>
      </c>
      <c r="H10" s="176"/>
      <c r="I10" s="172"/>
      <c r="J10" s="173">
        <f t="shared" si="1"/>
        <v>28</v>
      </c>
      <c r="K10" s="175">
        <f t="shared" si="0"/>
        <v>2396611</v>
      </c>
    </row>
    <row r="11" spans="1:15" x14ac:dyDescent="0.25">
      <c r="A11" s="155" t="s">
        <v>98</v>
      </c>
      <c r="B11" s="169">
        <v>8</v>
      </c>
      <c r="C11" s="170">
        <v>16802347</v>
      </c>
      <c r="D11" s="171"/>
      <c r="E11" s="210"/>
      <c r="F11" s="171"/>
      <c r="G11" s="171"/>
      <c r="H11" s="176"/>
      <c r="I11" s="172"/>
      <c r="J11" s="173">
        <f t="shared" si="1"/>
        <v>8</v>
      </c>
      <c r="K11" s="175">
        <f t="shared" si="0"/>
        <v>16802347</v>
      </c>
    </row>
    <row r="12" spans="1:15" x14ac:dyDescent="0.25">
      <c r="A12" s="155" t="s">
        <v>22</v>
      </c>
      <c r="B12" s="169">
        <v>192</v>
      </c>
      <c r="C12" s="170">
        <v>25000000</v>
      </c>
      <c r="D12" s="171"/>
      <c r="E12" s="210"/>
      <c r="F12" s="171">
        <v>32</v>
      </c>
      <c r="G12" s="171">
        <v>854000</v>
      </c>
      <c r="H12" s="169">
        <v>20</v>
      </c>
      <c r="I12" s="172">
        <v>6509507</v>
      </c>
      <c r="J12" s="173">
        <f t="shared" si="1"/>
        <v>244</v>
      </c>
      <c r="K12" s="175">
        <f t="shared" si="0"/>
        <v>32363507</v>
      </c>
    </row>
    <row r="13" spans="1:15" x14ac:dyDescent="0.25">
      <c r="A13" s="155" t="s">
        <v>16</v>
      </c>
      <c r="B13" s="169">
        <v>314</v>
      </c>
      <c r="C13" s="170">
        <v>20000000</v>
      </c>
      <c r="D13" s="171">
        <v>1540</v>
      </c>
      <c r="E13" s="210">
        <v>107372304</v>
      </c>
      <c r="F13" s="171">
        <v>1693</v>
      </c>
      <c r="G13" s="171">
        <v>18811333</v>
      </c>
      <c r="H13" s="169">
        <v>17</v>
      </c>
      <c r="I13" s="172">
        <v>19346886</v>
      </c>
      <c r="J13" s="173">
        <f t="shared" si="1"/>
        <v>3564</v>
      </c>
      <c r="K13" s="175">
        <f t="shared" si="0"/>
        <v>165530523</v>
      </c>
    </row>
    <row r="14" spans="1:15" x14ac:dyDescent="0.25">
      <c r="A14" s="155" t="s">
        <v>15</v>
      </c>
      <c r="B14" s="177">
        <v>98</v>
      </c>
      <c r="C14" s="178">
        <v>3740000</v>
      </c>
      <c r="D14" s="200"/>
      <c r="E14" s="211"/>
      <c r="F14" s="200">
        <v>122</v>
      </c>
      <c r="G14" s="178">
        <v>8884317</v>
      </c>
      <c r="H14" s="169">
        <v>247</v>
      </c>
      <c r="I14" s="172">
        <v>85136342</v>
      </c>
      <c r="J14" s="173">
        <f t="shared" si="1"/>
        <v>467</v>
      </c>
      <c r="K14" s="179">
        <f t="shared" si="0"/>
        <v>97760659</v>
      </c>
    </row>
    <row r="15" spans="1:15" ht="15.75" thickBot="1" x14ac:dyDescent="0.3">
      <c r="A15" s="157" t="s">
        <v>38</v>
      </c>
      <c r="B15" s="166">
        <f t="shared" ref="B15:I15" si="2">SUM(B6:B14)</f>
        <v>641</v>
      </c>
      <c r="C15" s="167">
        <f t="shared" si="2"/>
        <v>65542347</v>
      </c>
      <c r="D15" s="167">
        <f t="shared" si="2"/>
        <v>1540</v>
      </c>
      <c r="E15" s="167">
        <f t="shared" si="2"/>
        <v>107372304</v>
      </c>
      <c r="F15" s="167">
        <f t="shared" si="2"/>
        <v>2046</v>
      </c>
      <c r="G15" s="167">
        <f t="shared" si="2"/>
        <v>65389734</v>
      </c>
      <c r="H15" s="166">
        <f>SUM(H6:H14)</f>
        <v>434</v>
      </c>
      <c r="I15" s="167">
        <f t="shared" si="2"/>
        <v>134535096</v>
      </c>
      <c r="J15" s="167">
        <f>SUM(B15,D15,F15,H15,)</f>
        <v>4661</v>
      </c>
      <c r="K15" s="168">
        <f>SUM(K6:K14)</f>
        <v>372839481</v>
      </c>
    </row>
    <row r="16" spans="1:15" x14ac:dyDescent="0.25">
      <c r="A16" s="161" t="s">
        <v>91</v>
      </c>
    </row>
    <row r="18" spans="1:15" ht="15.75" thickBot="1" x14ac:dyDescent="0.3">
      <c r="A18" s="212" t="s">
        <v>92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</row>
    <row r="19" spans="1:15" ht="15.75" thickBot="1" x14ac:dyDescent="0.3">
      <c r="A19" s="153"/>
      <c r="B19" s="215" t="s">
        <v>35</v>
      </c>
      <c r="C19" s="214"/>
      <c r="D19" s="213" t="s">
        <v>29</v>
      </c>
      <c r="E19" s="214"/>
      <c r="F19" s="213" t="s">
        <v>14</v>
      </c>
      <c r="G19" s="220"/>
      <c r="H19" s="217" t="s">
        <v>9</v>
      </c>
      <c r="I19" s="220"/>
      <c r="J19" s="217" t="s">
        <v>44</v>
      </c>
      <c r="K19" s="221"/>
    </row>
    <row r="20" spans="1:15" x14ac:dyDescent="0.25">
      <c r="A20" s="208" t="s">
        <v>89</v>
      </c>
      <c r="B20" s="181" t="s">
        <v>60</v>
      </c>
      <c r="C20" s="207" t="s">
        <v>51</v>
      </c>
      <c r="D20" s="181" t="s">
        <v>60</v>
      </c>
      <c r="E20" s="207" t="s">
        <v>51</v>
      </c>
      <c r="F20" s="181" t="s">
        <v>60</v>
      </c>
      <c r="G20" s="181" t="s">
        <v>51</v>
      </c>
      <c r="H20" s="180" t="s">
        <v>60</v>
      </c>
      <c r="I20" s="181" t="s">
        <v>51</v>
      </c>
      <c r="J20" s="180" t="s">
        <v>60</v>
      </c>
      <c r="K20" s="182" t="s">
        <v>51</v>
      </c>
    </row>
    <row r="21" spans="1:15" x14ac:dyDescent="0.25">
      <c r="A21" s="155" t="s">
        <v>23</v>
      </c>
      <c r="B21" s="169">
        <v>2</v>
      </c>
      <c r="C21" s="170">
        <v>0</v>
      </c>
      <c r="D21" s="171"/>
      <c r="E21" s="170"/>
      <c r="F21" s="171">
        <v>2</v>
      </c>
      <c r="G21" s="171">
        <v>15081000</v>
      </c>
      <c r="H21" s="169">
        <v>1</v>
      </c>
      <c r="I21" s="172">
        <v>2522856</v>
      </c>
      <c r="J21" s="169">
        <f>SUM(H21,F21,D21,B21)</f>
        <v>5</v>
      </c>
      <c r="K21" s="175">
        <f>SUM(C21,E21,I21,G21)</f>
        <v>17603856</v>
      </c>
      <c r="N21" s="151"/>
    </row>
    <row r="22" spans="1:15" x14ac:dyDescent="0.25">
      <c r="A22" s="156" t="s">
        <v>97</v>
      </c>
      <c r="B22" s="169">
        <v>5</v>
      </c>
      <c r="C22" s="170">
        <v>0</v>
      </c>
      <c r="D22" s="171"/>
      <c r="E22" s="170"/>
      <c r="F22" s="171"/>
      <c r="G22" s="171"/>
      <c r="H22" s="169"/>
      <c r="I22" s="172"/>
      <c r="J22" s="169">
        <f t="shared" ref="J22:J27" si="3">SUM(H22,F22,D22,B22)</f>
        <v>5</v>
      </c>
      <c r="K22" s="175">
        <f t="shared" ref="K22:K27" si="4">SUM(C22,E22,I22,G22)</f>
        <v>0</v>
      </c>
      <c r="N22" s="151"/>
    </row>
    <row r="23" spans="1:15" x14ac:dyDescent="0.25">
      <c r="A23" s="156" t="s">
        <v>31</v>
      </c>
      <c r="B23" s="169">
        <v>22</v>
      </c>
      <c r="C23" s="170">
        <v>0</v>
      </c>
      <c r="D23" s="171"/>
      <c r="E23" s="170"/>
      <c r="F23" s="171"/>
      <c r="G23" s="171"/>
      <c r="H23" s="169">
        <v>58</v>
      </c>
      <c r="I23" s="172">
        <v>3000000</v>
      </c>
      <c r="J23" s="169">
        <f t="shared" si="3"/>
        <v>80</v>
      </c>
      <c r="K23" s="175">
        <f t="shared" si="4"/>
        <v>3000000</v>
      </c>
      <c r="N23" s="151"/>
    </row>
    <row r="24" spans="1:15" x14ac:dyDescent="0.25">
      <c r="A24" s="156" t="s">
        <v>98</v>
      </c>
      <c r="B24" s="169">
        <v>8</v>
      </c>
      <c r="C24" s="170">
        <v>16802347</v>
      </c>
      <c r="D24" s="171"/>
      <c r="E24" s="170"/>
      <c r="F24" s="171"/>
      <c r="G24" s="171"/>
      <c r="H24" s="169"/>
      <c r="I24" s="172"/>
      <c r="J24" s="169">
        <f t="shared" si="3"/>
        <v>8</v>
      </c>
      <c r="K24" s="175">
        <f t="shared" si="4"/>
        <v>16802347</v>
      </c>
      <c r="N24" s="151"/>
    </row>
    <row r="25" spans="1:15" x14ac:dyDescent="0.25">
      <c r="A25" s="155" t="s">
        <v>22</v>
      </c>
      <c r="B25" s="169">
        <v>192</v>
      </c>
      <c r="C25" s="170">
        <v>25000000</v>
      </c>
      <c r="D25" s="171"/>
      <c r="E25" s="170"/>
      <c r="F25" s="171">
        <v>14</v>
      </c>
      <c r="G25" s="171">
        <v>0</v>
      </c>
      <c r="H25" s="169">
        <v>20</v>
      </c>
      <c r="I25" s="172">
        <v>6509507</v>
      </c>
      <c r="J25" s="169">
        <f t="shared" si="3"/>
        <v>226</v>
      </c>
      <c r="K25" s="175">
        <f t="shared" si="4"/>
        <v>31509507</v>
      </c>
      <c r="N25" s="151"/>
    </row>
    <row r="26" spans="1:15" x14ac:dyDescent="0.25">
      <c r="A26" s="155" t="s">
        <v>16</v>
      </c>
      <c r="B26" s="169">
        <v>314</v>
      </c>
      <c r="C26" s="170">
        <v>20000000</v>
      </c>
      <c r="D26" s="171">
        <v>1540</v>
      </c>
      <c r="E26" s="170">
        <v>107372304</v>
      </c>
      <c r="F26" s="171">
        <v>787</v>
      </c>
      <c r="G26" s="171">
        <v>11026946</v>
      </c>
      <c r="H26" s="169">
        <v>5</v>
      </c>
      <c r="I26" s="172">
        <v>8065836</v>
      </c>
      <c r="J26" s="169">
        <f t="shared" si="3"/>
        <v>2646</v>
      </c>
      <c r="K26" s="175">
        <f t="shared" si="4"/>
        <v>146465086</v>
      </c>
      <c r="N26" s="151"/>
    </row>
    <row r="27" spans="1:15" x14ac:dyDescent="0.25">
      <c r="A27" s="155" t="s">
        <v>15</v>
      </c>
      <c r="B27" s="177">
        <v>98</v>
      </c>
      <c r="C27" s="178">
        <v>3740000</v>
      </c>
      <c r="D27" s="200"/>
      <c r="E27" s="178"/>
      <c r="F27" s="200"/>
      <c r="G27" s="178"/>
      <c r="H27" s="169">
        <v>47</v>
      </c>
      <c r="I27" s="172">
        <v>17585321</v>
      </c>
      <c r="J27" s="169">
        <f t="shared" si="3"/>
        <v>145</v>
      </c>
      <c r="K27" s="175">
        <f t="shared" si="4"/>
        <v>21325321</v>
      </c>
      <c r="N27" s="151"/>
    </row>
    <row r="28" spans="1:15" ht="15.75" thickBot="1" x14ac:dyDescent="0.3">
      <c r="A28" s="157" t="s">
        <v>38</v>
      </c>
      <c r="B28" s="183">
        <f t="shared" ref="B28:K28" si="5">SUM(B21:B27)</f>
        <v>641</v>
      </c>
      <c r="C28" s="184">
        <f t="shared" si="5"/>
        <v>65542347</v>
      </c>
      <c r="D28" s="185">
        <f t="shared" si="5"/>
        <v>1540</v>
      </c>
      <c r="E28" s="206">
        <f t="shared" si="5"/>
        <v>107372304</v>
      </c>
      <c r="F28" s="185">
        <f t="shared" si="5"/>
        <v>803</v>
      </c>
      <c r="G28" s="185">
        <f t="shared" si="5"/>
        <v>26107946</v>
      </c>
      <c r="H28" s="186">
        <f t="shared" si="5"/>
        <v>131</v>
      </c>
      <c r="I28" s="187">
        <f t="shared" si="5"/>
        <v>37683520</v>
      </c>
      <c r="J28" s="188">
        <f t="shared" si="5"/>
        <v>3115</v>
      </c>
      <c r="K28" s="189">
        <f t="shared" si="5"/>
        <v>236706117</v>
      </c>
    </row>
    <row r="29" spans="1:15" x14ac:dyDescent="0.25">
      <c r="J29" s="201"/>
    </row>
  </sheetData>
  <mergeCells count="12">
    <mergeCell ref="A18:O18"/>
    <mergeCell ref="B19:C19"/>
    <mergeCell ref="F19:G19"/>
    <mergeCell ref="H19:I19"/>
    <mergeCell ref="J19:K19"/>
    <mergeCell ref="D19:E19"/>
    <mergeCell ref="A2:O2"/>
    <mergeCell ref="B4:C4"/>
    <mergeCell ref="F4:G4"/>
    <mergeCell ref="H4:I4"/>
    <mergeCell ref="J4:K4"/>
    <mergeCell ref="D4:E4"/>
  </mergeCells>
  <pageMargins left="0.7" right="0.7" top="0.75" bottom="0.75" header="0.3" footer="0.3"/>
  <pageSetup orientation="portrait" r:id="rId1"/>
  <ignoredErrors>
    <ignoredError sqref="J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opLeftCell="B1" workbookViewId="0">
      <selection activeCell="F11" sqref="F11"/>
    </sheetView>
  </sheetViews>
  <sheetFormatPr defaultRowHeight="15" x14ac:dyDescent="0.25"/>
  <cols>
    <col min="1" max="1" width="32.7109375" customWidth="1"/>
    <col min="2" max="2" width="4.140625" customWidth="1"/>
    <col min="3" max="3" width="2.140625" customWidth="1"/>
    <col min="4" max="4" width="12.7109375" bestFit="1" customWidth="1"/>
    <col min="5" max="5" width="11.140625" bestFit="1" customWidth="1"/>
    <col min="6" max="8" width="12.140625" bestFit="1" customWidth="1"/>
    <col min="9" max="9" width="11.140625" bestFit="1" customWidth="1"/>
    <col min="10" max="10" width="11.28515625" bestFit="1" customWidth="1"/>
    <col min="11" max="11" width="12.140625" bestFit="1" customWidth="1"/>
    <col min="12" max="12" width="13.140625" bestFit="1" customWidth="1"/>
    <col min="13" max="13" width="12" bestFit="1" customWidth="1"/>
    <col min="14" max="14" width="11.140625" bestFit="1" customWidth="1"/>
    <col min="15" max="15" width="10.140625" bestFit="1" customWidth="1"/>
    <col min="16" max="16" width="11.28515625" bestFit="1" customWidth="1"/>
    <col min="17" max="17" width="12.140625" bestFit="1" customWidth="1"/>
    <col min="18" max="18" width="12.7109375" bestFit="1" customWidth="1"/>
  </cols>
  <sheetData>
    <row r="1" spans="1:19" ht="20.25" x14ac:dyDescent="0.3">
      <c r="A1" s="152" t="s">
        <v>99</v>
      </c>
    </row>
    <row r="2" spans="1:19" s="191" customFormat="1" ht="13.5" thickBot="1" x14ac:dyDescent="0.25">
      <c r="A2" s="190" t="s">
        <v>94</v>
      </c>
    </row>
    <row r="3" spans="1:19" x14ac:dyDescent="0.25">
      <c r="A3" s="104"/>
      <c r="B3" s="105"/>
      <c r="C3" s="105"/>
      <c r="D3" s="106" t="s">
        <v>64</v>
      </c>
      <c r="E3" s="106" t="s">
        <v>65</v>
      </c>
      <c r="F3" s="106" t="s">
        <v>66</v>
      </c>
      <c r="G3" s="106" t="s">
        <v>67</v>
      </c>
      <c r="H3" s="106" t="s">
        <v>68</v>
      </c>
      <c r="I3" s="106" t="s">
        <v>69</v>
      </c>
      <c r="J3" s="106" t="s">
        <v>70</v>
      </c>
      <c r="K3" s="106" t="s">
        <v>71</v>
      </c>
      <c r="L3" s="106" t="s">
        <v>72</v>
      </c>
      <c r="M3" s="106" t="s">
        <v>3</v>
      </c>
      <c r="N3" s="106" t="s">
        <v>73</v>
      </c>
      <c r="O3" s="106" t="s">
        <v>74</v>
      </c>
      <c r="P3" s="106" t="s">
        <v>3</v>
      </c>
      <c r="Q3" s="106" t="s">
        <v>0</v>
      </c>
      <c r="R3" s="106" t="s">
        <v>75</v>
      </c>
      <c r="S3" s="107" t="s">
        <v>76</v>
      </c>
    </row>
    <row r="4" spans="1:19" x14ac:dyDescent="0.25">
      <c r="A4" s="108" t="s">
        <v>49</v>
      </c>
      <c r="B4" s="109"/>
      <c r="C4" s="110"/>
      <c r="D4" s="111" t="s">
        <v>3</v>
      </c>
      <c r="E4" s="111" t="s">
        <v>3</v>
      </c>
      <c r="F4" s="111" t="s">
        <v>3</v>
      </c>
      <c r="G4" s="111" t="s">
        <v>77</v>
      </c>
      <c r="H4" s="111" t="s">
        <v>3</v>
      </c>
      <c r="I4" s="111"/>
      <c r="J4" s="111" t="s">
        <v>78</v>
      </c>
      <c r="K4" s="111" t="s">
        <v>3</v>
      </c>
      <c r="L4" s="111" t="s">
        <v>79</v>
      </c>
      <c r="M4" s="111" t="s">
        <v>80</v>
      </c>
      <c r="N4" s="111" t="s">
        <v>81</v>
      </c>
      <c r="O4" s="111" t="s">
        <v>3</v>
      </c>
      <c r="P4" s="111" t="s">
        <v>82</v>
      </c>
      <c r="Q4" s="111" t="s">
        <v>83</v>
      </c>
      <c r="R4" s="111"/>
      <c r="S4" s="112" t="s">
        <v>84</v>
      </c>
    </row>
    <row r="5" spans="1:19" ht="12.75" customHeight="1" x14ac:dyDescent="0.25">
      <c r="A5" s="113"/>
      <c r="B5" s="114"/>
      <c r="C5" s="114"/>
      <c r="D5" s="115"/>
      <c r="E5" s="115"/>
      <c r="F5" s="115"/>
      <c r="G5" s="116"/>
      <c r="H5" s="115"/>
      <c r="I5" s="116"/>
      <c r="J5" s="115"/>
      <c r="K5" s="115"/>
      <c r="L5" s="115"/>
      <c r="M5" s="115"/>
      <c r="N5" s="115"/>
      <c r="O5" s="115"/>
      <c r="P5" s="115"/>
      <c r="Q5" s="115"/>
      <c r="R5" s="117"/>
      <c r="S5" s="118"/>
    </row>
    <row r="6" spans="1:19" ht="12.75" customHeight="1" x14ac:dyDescent="0.25">
      <c r="A6" s="113" t="s">
        <v>6</v>
      </c>
      <c r="B6" s="119" t="s">
        <v>60</v>
      </c>
      <c r="C6" s="119"/>
      <c r="D6" s="120">
        <v>591</v>
      </c>
      <c r="E6" s="120">
        <v>200</v>
      </c>
      <c r="F6" s="202">
        <v>106</v>
      </c>
      <c r="G6" s="114">
        <v>839</v>
      </c>
      <c r="H6" s="120">
        <v>197</v>
      </c>
      <c r="I6" s="120">
        <v>898</v>
      </c>
      <c r="J6" s="120">
        <v>14</v>
      </c>
      <c r="K6" s="120">
        <v>3</v>
      </c>
      <c r="L6" s="120">
        <v>20</v>
      </c>
      <c r="M6" s="120">
        <v>0</v>
      </c>
      <c r="N6" s="120">
        <v>0</v>
      </c>
      <c r="O6" s="120">
        <v>0</v>
      </c>
      <c r="P6" s="120">
        <v>0</v>
      </c>
      <c r="Q6" s="120">
        <v>0</v>
      </c>
      <c r="R6" s="120">
        <f>SUM(D6:Q6)</f>
        <v>2868</v>
      </c>
      <c r="S6" s="121">
        <f>(R6/$R$44)*100</f>
        <v>20.507686807293528</v>
      </c>
    </row>
    <row r="7" spans="1:19" ht="12.75" customHeight="1" x14ac:dyDescent="0.25">
      <c r="A7" s="113"/>
      <c r="B7" s="119" t="s">
        <v>51</v>
      </c>
      <c r="C7" s="119"/>
      <c r="D7" s="122">
        <v>174961269</v>
      </c>
      <c r="E7" s="122">
        <v>49508795</v>
      </c>
      <c r="F7" s="122">
        <v>23056720</v>
      </c>
      <c r="G7" s="123">
        <v>53356500</v>
      </c>
      <c r="H7" s="122">
        <v>16438961</v>
      </c>
      <c r="I7" s="122">
        <v>38105175</v>
      </c>
      <c r="J7" s="122">
        <v>856863</v>
      </c>
      <c r="K7" s="122">
        <v>522347</v>
      </c>
      <c r="L7" s="122">
        <v>11559992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20">
        <f>SUM(D7:Q7)</f>
        <v>368366622</v>
      </c>
      <c r="S7" s="124">
        <f>(R7/$R$45)*100</f>
        <v>19.907489124818934</v>
      </c>
    </row>
    <row r="8" spans="1:19" ht="7.5" customHeight="1" x14ac:dyDescent="0.25">
      <c r="A8" s="113"/>
      <c r="B8" s="119"/>
      <c r="C8" s="119"/>
      <c r="D8" s="122"/>
      <c r="E8" s="122"/>
      <c r="F8" s="122"/>
      <c r="G8" s="123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0"/>
      <c r="S8" s="118"/>
    </row>
    <row r="9" spans="1:19" ht="7.5" customHeight="1" x14ac:dyDescent="0.25">
      <c r="A9" s="113"/>
      <c r="B9" s="119"/>
      <c r="C9" s="119"/>
      <c r="D9" s="122"/>
      <c r="E9" s="122"/>
      <c r="F9" s="122"/>
      <c r="G9" s="123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0"/>
      <c r="S9" s="118"/>
    </row>
    <row r="10" spans="1:19" ht="12.75" customHeight="1" x14ac:dyDescent="0.25">
      <c r="A10" s="113" t="s">
        <v>11</v>
      </c>
      <c r="B10" s="119" t="s">
        <v>60</v>
      </c>
      <c r="C10" s="119"/>
      <c r="D10" s="120">
        <v>3</v>
      </c>
      <c r="E10" s="120">
        <v>12</v>
      </c>
      <c r="F10" s="120">
        <v>48</v>
      </c>
      <c r="G10" s="125">
        <v>2131</v>
      </c>
      <c r="H10" s="120">
        <v>0</v>
      </c>
      <c r="I10" s="120">
        <v>1510</v>
      </c>
      <c r="J10" s="120">
        <v>15</v>
      </c>
      <c r="K10" s="120">
        <v>0</v>
      </c>
      <c r="L10" s="120" t="s">
        <v>87</v>
      </c>
      <c r="M10" s="120">
        <v>0</v>
      </c>
      <c r="N10" s="120">
        <v>0</v>
      </c>
      <c r="O10" s="120">
        <v>0</v>
      </c>
      <c r="P10" s="120">
        <v>0</v>
      </c>
      <c r="Q10" s="120">
        <v>0</v>
      </c>
      <c r="R10" s="120">
        <f t="shared" ref="R10:R42" si="0">SUM(D10:Q10)</f>
        <v>3719</v>
      </c>
      <c r="S10" s="121">
        <f>(R10/$R$44)*100</f>
        <v>26.592777976403287</v>
      </c>
    </row>
    <row r="11" spans="1:19" ht="12.75" customHeight="1" x14ac:dyDescent="0.25">
      <c r="A11" s="113"/>
      <c r="B11" s="119" t="s">
        <v>51</v>
      </c>
      <c r="C11" s="114"/>
      <c r="D11" s="122">
        <v>304488</v>
      </c>
      <c r="E11" s="122">
        <v>1109002</v>
      </c>
      <c r="F11" s="122">
        <v>2588595</v>
      </c>
      <c r="G11" s="123">
        <v>105212368</v>
      </c>
      <c r="H11" s="122">
        <v>0</v>
      </c>
      <c r="I11" s="122">
        <v>51407536</v>
      </c>
      <c r="J11" s="122">
        <v>62729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0">
        <f t="shared" si="0"/>
        <v>160684718</v>
      </c>
      <c r="S11" s="124">
        <f>(R11/$R$45)*100</f>
        <v>8.6838195565655703</v>
      </c>
    </row>
    <row r="12" spans="1:19" ht="7.5" customHeight="1" x14ac:dyDescent="0.25">
      <c r="A12" s="113"/>
      <c r="B12" s="119"/>
      <c r="C12" s="114"/>
      <c r="D12" s="122"/>
      <c r="E12" s="122"/>
      <c r="F12" s="122"/>
      <c r="G12" s="123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0"/>
      <c r="S12" s="118"/>
    </row>
    <row r="13" spans="1:19" ht="7.5" customHeight="1" x14ac:dyDescent="0.25">
      <c r="A13" s="126"/>
      <c r="B13" s="119"/>
      <c r="C13" s="119"/>
      <c r="D13" s="122"/>
      <c r="E13" s="122"/>
      <c r="F13" s="122"/>
      <c r="G13" s="123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0"/>
      <c r="S13" s="118"/>
    </row>
    <row r="14" spans="1:19" ht="12.75" customHeight="1" x14ac:dyDescent="0.25">
      <c r="A14" s="113" t="s">
        <v>34</v>
      </c>
      <c r="B14" s="119" t="s">
        <v>60</v>
      </c>
      <c r="C14" s="119"/>
      <c r="D14" s="120">
        <v>0</v>
      </c>
      <c r="E14" s="120">
        <v>0</v>
      </c>
      <c r="F14" s="120">
        <v>2</v>
      </c>
      <c r="G14" s="114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  <c r="O14" s="120">
        <v>0</v>
      </c>
      <c r="P14" s="120">
        <v>0</v>
      </c>
      <c r="Q14" s="120">
        <v>0</v>
      </c>
      <c r="R14" s="120">
        <f t="shared" ref="R14" si="1">SUM(D14:Q14)</f>
        <v>2</v>
      </c>
      <c r="S14" s="121">
        <f>(R14/$R$44)*100</f>
        <v>1.4301036825169826E-2</v>
      </c>
    </row>
    <row r="15" spans="1:19" ht="12.75" customHeight="1" x14ac:dyDescent="0.25">
      <c r="A15" s="126"/>
      <c r="B15" s="119" t="s">
        <v>51</v>
      </c>
      <c r="C15" s="119"/>
      <c r="D15" s="127">
        <v>0</v>
      </c>
      <c r="E15" s="127">
        <v>0</v>
      </c>
      <c r="F15" s="127">
        <v>871200</v>
      </c>
      <c r="G15" s="128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0">
        <f t="shared" si="0"/>
        <v>871200</v>
      </c>
      <c r="S15" s="124">
        <f>(R15/$R$45)*100</f>
        <v>4.7081911035745945E-2</v>
      </c>
    </row>
    <row r="16" spans="1:19" ht="7.5" customHeight="1" x14ac:dyDescent="0.25">
      <c r="A16" s="126"/>
      <c r="B16" s="119"/>
      <c r="C16" s="119"/>
      <c r="D16" s="122"/>
      <c r="E16" s="122"/>
      <c r="F16" s="122"/>
      <c r="G16" s="123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0"/>
      <c r="S16" s="118"/>
    </row>
    <row r="17" spans="1:19" ht="7.5" customHeight="1" x14ac:dyDescent="0.25">
      <c r="A17" s="126"/>
      <c r="B17" s="119"/>
      <c r="C17" s="119"/>
      <c r="D17" s="120"/>
      <c r="E17" s="120"/>
      <c r="F17" s="120"/>
      <c r="G17" s="114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18"/>
    </row>
    <row r="18" spans="1:19" ht="12.75" customHeight="1" x14ac:dyDescent="0.25">
      <c r="A18" s="129" t="s">
        <v>32</v>
      </c>
      <c r="B18" s="130" t="s">
        <v>60</v>
      </c>
      <c r="C18" s="130"/>
      <c r="D18" s="120">
        <v>0</v>
      </c>
      <c r="E18" s="120">
        <v>0</v>
      </c>
      <c r="F18" s="120">
        <v>0</v>
      </c>
      <c r="G18" s="125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Q18" s="120">
        <v>0</v>
      </c>
      <c r="R18" s="120">
        <f t="shared" si="0"/>
        <v>0</v>
      </c>
      <c r="S18" s="121">
        <f>(R18/$R$44)*100</f>
        <v>0</v>
      </c>
    </row>
    <row r="19" spans="1:19" ht="12.75" customHeight="1" x14ac:dyDescent="0.25">
      <c r="A19" s="113"/>
      <c r="B19" s="119" t="s">
        <v>51</v>
      </c>
      <c r="C19" s="119"/>
      <c r="D19" s="122">
        <v>0</v>
      </c>
      <c r="E19" s="122">
        <v>0</v>
      </c>
      <c r="F19" s="122">
        <v>0</v>
      </c>
      <c r="G19" s="123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142336</v>
      </c>
      <c r="R19" s="120">
        <f t="shared" si="0"/>
        <v>142336</v>
      </c>
      <c r="S19" s="124">
        <f>(R19/$R$45)*100</f>
        <v>7.6922071730761423E-3</v>
      </c>
    </row>
    <row r="20" spans="1:19" ht="7.5" customHeight="1" x14ac:dyDescent="0.25">
      <c r="A20" s="126"/>
      <c r="B20" s="119"/>
      <c r="C20" s="119"/>
      <c r="D20" s="120"/>
      <c r="E20" s="120"/>
      <c r="F20" s="120"/>
      <c r="G20" s="114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18"/>
    </row>
    <row r="21" spans="1:19" ht="12.75" customHeight="1" x14ac:dyDescent="0.25">
      <c r="A21" s="113" t="s">
        <v>17</v>
      </c>
      <c r="B21" s="119" t="s">
        <v>60</v>
      </c>
      <c r="C21" s="119"/>
      <c r="D21" s="120">
        <v>18</v>
      </c>
      <c r="E21" s="120">
        <v>14</v>
      </c>
      <c r="F21" s="120">
        <v>0</v>
      </c>
      <c r="G21" s="125">
        <v>0</v>
      </c>
      <c r="H21" s="120">
        <v>5</v>
      </c>
      <c r="I21" s="120">
        <v>1</v>
      </c>
      <c r="J21" s="120">
        <v>0</v>
      </c>
      <c r="K21" s="120">
        <v>8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Q21" s="120">
        <v>0</v>
      </c>
      <c r="R21" s="120">
        <f t="shared" ref="R21:R22" si="2">SUM(D21:Q21)</f>
        <v>46</v>
      </c>
      <c r="S21" s="121">
        <f>(R21/$R$44)*100</f>
        <v>0.32892384697890598</v>
      </c>
    </row>
    <row r="22" spans="1:19" ht="12.75" customHeight="1" x14ac:dyDescent="0.25">
      <c r="A22" s="113"/>
      <c r="B22" s="119" t="s">
        <v>51</v>
      </c>
      <c r="C22" s="119"/>
      <c r="D22" s="122">
        <v>11950861</v>
      </c>
      <c r="E22" s="122">
        <v>2163683</v>
      </c>
      <c r="F22" s="122">
        <v>0</v>
      </c>
      <c r="G22" s="123">
        <v>0</v>
      </c>
      <c r="H22" s="122">
        <v>550000</v>
      </c>
      <c r="I22" s="122">
        <v>30400</v>
      </c>
      <c r="J22" s="122">
        <v>0</v>
      </c>
      <c r="K22" s="122">
        <v>636000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0">
        <f t="shared" si="2"/>
        <v>15330944</v>
      </c>
      <c r="S22" s="124">
        <f>(R22/$R$45)*100</f>
        <v>0.82852403753673454</v>
      </c>
    </row>
    <row r="23" spans="1:19" ht="7.5" customHeight="1" x14ac:dyDescent="0.25">
      <c r="A23" s="113"/>
      <c r="B23" s="119"/>
      <c r="C23" s="119"/>
      <c r="D23" s="120"/>
      <c r="E23" s="120"/>
      <c r="F23" s="120"/>
      <c r="G23" s="114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18"/>
    </row>
    <row r="24" spans="1:19" ht="7.5" customHeight="1" x14ac:dyDescent="0.25">
      <c r="A24" s="113"/>
      <c r="B24" s="119"/>
      <c r="C24" s="119"/>
      <c r="D24" s="122"/>
      <c r="E24" s="122"/>
      <c r="F24" s="122"/>
      <c r="G24" s="123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0"/>
      <c r="S24" s="118"/>
    </row>
    <row r="25" spans="1:19" ht="12.75" customHeight="1" x14ac:dyDescent="0.25">
      <c r="A25" s="113" t="s">
        <v>35</v>
      </c>
      <c r="B25" s="119" t="s">
        <v>60</v>
      </c>
      <c r="C25" s="119"/>
      <c r="D25" s="120">
        <v>22</v>
      </c>
      <c r="E25" s="120">
        <v>7</v>
      </c>
      <c r="F25" s="120">
        <v>0</v>
      </c>
      <c r="G25" s="125">
        <v>0</v>
      </c>
      <c r="H25" s="120">
        <v>100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f t="shared" si="0"/>
        <v>129</v>
      </c>
      <c r="S25" s="121">
        <f>(R25/$R$44)*100</f>
        <v>0.92241687522345361</v>
      </c>
    </row>
    <row r="26" spans="1:19" ht="12.75" customHeight="1" x14ac:dyDescent="0.25">
      <c r="A26" s="126"/>
      <c r="B26" s="119" t="s">
        <v>51</v>
      </c>
      <c r="C26" s="119"/>
      <c r="D26" s="122">
        <v>2100957</v>
      </c>
      <c r="E26" s="122">
        <v>0</v>
      </c>
      <c r="F26" s="122">
        <v>0</v>
      </c>
      <c r="G26" s="123">
        <v>0</v>
      </c>
      <c r="H26" s="122">
        <v>13013770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0">
        <f t="shared" si="0"/>
        <v>15114727</v>
      </c>
      <c r="S26" s="124">
        <f>(R26/$R$45)*100</f>
        <v>0.81683910920981095</v>
      </c>
    </row>
    <row r="27" spans="1:19" ht="7.5" customHeight="1" x14ac:dyDescent="0.25">
      <c r="A27" s="126"/>
      <c r="B27" s="119"/>
      <c r="C27" s="119"/>
      <c r="D27" s="120"/>
      <c r="E27" s="120"/>
      <c r="F27" s="120"/>
      <c r="G27" s="114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18"/>
    </row>
    <row r="28" spans="1:19" ht="12.75" customHeight="1" x14ac:dyDescent="0.25">
      <c r="A28" s="126" t="s">
        <v>1</v>
      </c>
      <c r="B28" s="119" t="s">
        <v>60</v>
      </c>
      <c r="C28" s="119"/>
      <c r="D28" s="120">
        <v>21</v>
      </c>
      <c r="E28" s="120">
        <v>51</v>
      </c>
      <c r="F28" s="120">
        <v>270</v>
      </c>
      <c r="G28" s="125">
        <v>527</v>
      </c>
      <c r="H28" s="120">
        <v>0</v>
      </c>
      <c r="I28" s="120">
        <v>607</v>
      </c>
      <c r="J28" s="120">
        <v>2</v>
      </c>
      <c r="K28" s="120">
        <v>1</v>
      </c>
      <c r="L28" s="120">
        <v>4</v>
      </c>
      <c r="M28" s="120">
        <v>0</v>
      </c>
      <c r="N28" s="120">
        <v>0</v>
      </c>
      <c r="O28" s="120">
        <v>25</v>
      </c>
      <c r="P28" s="120">
        <v>0</v>
      </c>
      <c r="Q28" s="120">
        <v>0</v>
      </c>
      <c r="R28" s="120">
        <f t="shared" si="0"/>
        <v>1508</v>
      </c>
      <c r="S28" s="121">
        <f>(R28/$R$44)*100</f>
        <v>10.782981766178048</v>
      </c>
    </row>
    <row r="29" spans="1:19" ht="12.75" customHeight="1" x14ac:dyDescent="0.25">
      <c r="A29" s="113"/>
      <c r="B29" s="119" t="s">
        <v>51</v>
      </c>
      <c r="C29" s="119"/>
      <c r="D29" s="122">
        <v>4923678</v>
      </c>
      <c r="E29" s="122">
        <v>9027343</v>
      </c>
      <c r="F29" s="122">
        <v>6480920</v>
      </c>
      <c r="G29" s="123">
        <v>27357967</v>
      </c>
      <c r="H29" s="122">
        <v>0</v>
      </c>
      <c r="I29" s="122">
        <v>19013213</v>
      </c>
      <c r="J29" s="122">
        <v>42805</v>
      </c>
      <c r="K29" s="122">
        <v>157639</v>
      </c>
      <c r="L29" s="122">
        <v>618964</v>
      </c>
      <c r="M29" s="122">
        <v>0</v>
      </c>
      <c r="N29" s="122">
        <v>0</v>
      </c>
      <c r="O29" s="122">
        <v>7722383</v>
      </c>
      <c r="P29" s="122">
        <v>0</v>
      </c>
      <c r="Q29" s="122">
        <v>0</v>
      </c>
      <c r="R29" s="120">
        <f t="shared" si="0"/>
        <v>75344912</v>
      </c>
      <c r="S29" s="124">
        <f>(R29/$R$45)*100</f>
        <v>4.0718347609964498</v>
      </c>
    </row>
    <row r="30" spans="1:19" ht="5.45" customHeight="1" x14ac:dyDescent="0.25">
      <c r="A30" s="113"/>
      <c r="B30" s="119"/>
      <c r="C30" s="119"/>
      <c r="D30" s="122"/>
      <c r="E30" s="122"/>
      <c r="F30" s="122"/>
      <c r="G30" s="123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0"/>
      <c r="S30" s="124"/>
    </row>
    <row r="31" spans="1:19" ht="12.75" customHeight="1" x14ac:dyDescent="0.25">
      <c r="A31" s="126" t="s">
        <v>100</v>
      </c>
      <c r="B31" s="119" t="s">
        <v>60</v>
      </c>
      <c r="C31" s="119"/>
      <c r="D31" s="120">
        <v>0</v>
      </c>
      <c r="E31" s="120">
        <v>0</v>
      </c>
      <c r="F31" s="120">
        <v>2</v>
      </c>
      <c r="G31" s="125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f t="shared" ref="R31:R32" si="3">SUM(D31:Q31)</f>
        <v>2</v>
      </c>
      <c r="S31" s="121">
        <f>(R31/$R$44)*100</f>
        <v>1.4301036825169826E-2</v>
      </c>
    </row>
    <row r="32" spans="1:19" ht="12.75" customHeight="1" x14ac:dyDescent="0.25">
      <c r="A32" s="113"/>
      <c r="B32" s="119" t="s">
        <v>51</v>
      </c>
      <c r="C32" s="119"/>
      <c r="D32" s="122">
        <v>0</v>
      </c>
      <c r="E32" s="122">
        <v>0</v>
      </c>
      <c r="F32" s="122">
        <v>875000</v>
      </c>
      <c r="G32" s="123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0">
        <f t="shared" si="3"/>
        <v>875000</v>
      </c>
      <c r="S32" s="124">
        <f>(R32/$R$45)*100</f>
        <v>4.7287272906654854E-2</v>
      </c>
    </row>
    <row r="33" spans="1:19" ht="7.5" customHeight="1" x14ac:dyDescent="0.25">
      <c r="A33" s="113"/>
      <c r="B33" s="119"/>
      <c r="C33" s="119"/>
      <c r="D33" s="122"/>
      <c r="E33" s="122"/>
      <c r="F33" s="122"/>
      <c r="G33" s="114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0"/>
      <c r="S33" s="118"/>
    </row>
    <row r="34" spans="1:19" ht="12.75" customHeight="1" x14ac:dyDescent="0.25">
      <c r="A34" s="131" t="s">
        <v>14</v>
      </c>
      <c r="B34" s="132" t="s">
        <v>60</v>
      </c>
      <c r="C34" s="132"/>
      <c r="D34" s="120">
        <v>16</v>
      </c>
      <c r="E34" s="120">
        <v>1</v>
      </c>
      <c r="F34" s="120">
        <v>0</v>
      </c>
      <c r="G34" s="125">
        <v>55</v>
      </c>
      <c r="H34" s="120">
        <v>21</v>
      </c>
      <c r="I34" s="120">
        <v>0</v>
      </c>
      <c r="J34" s="120">
        <v>0</v>
      </c>
      <c r="K34" s="120">
        <v>121</v>
      </c>
      <c r="L34" s="120">
        <v>0</v>
      </c>
      <c r="M34" s="120">
        <v>10</v>
      </c>
      <c r="N34" s="120">
        <v>12</v>
      </c>
      <c r="O34" s="120">
        <v>0</v>
      </c>
      <c r="P34" s="120">
        <v>49</v>
      </c>
      <c r="Q34" s="120">
        <v>6</v>
      </c>
      <c r="R34" s="120">
        <f t="shared" si="0"/>
        <v>291</v>
      </c>
      <c r="S34" s="121">
        <f>(R34/$R$44)*100</f>
        <v>2.0808008580622097</v>
      </c>
    </row>
    <row r="35" spans="1:19" ht="12.75" customHeight="1" x14ac:dyDescent="0.25">
      <c r="A35" s="126"/>
      <c r="B35" s="119" t="s">
        <v>51</v>
      </c>
      <c r="C35" s="119"/>
      <c r="D35" s="122">
        <v>3862002</v>
      </c>
      <c r="E35" s="122">
        <v>0</v>
      </c>
      <c r="F35" s="122">
        <v>0</v>
      </c>
      <c r="G35" s="123">
        <v>2267179</v>
      </c>
      <c r="H35" s="122">
        <v>7137837</v>
      </c>
      <c r="I35" s="122">
        <v>0</v>
      </c>
      <c r="J35" s="122">
        <v>0</v>
      </c>
      <c r="K35" s="122">
        <v>132110747</v>
      </c>
      <c r="L35" s="122">
        <v>0</v>
      </c>
      <c r="M35" s="122">
        <v>1500000</v>
      </c>
      <c r="N35" s="122">
        <v>0</v>
      </c>
      <c r="O35" s="122">
        <v>0</v>
      </c>
      <c r="P35" s="122">
        <v>27369922</v>
      </c>
      <c r="Q35" s="122">
        <v>20385200</v>
      </c>
      <c r="R35" s="120">
        <f t="shared" si="0"/>
        <v>194632887</v>
      </c>
      <c r="S35" s="124">
        <f>(R35/$R$45)*100</f>
        <v>10.51846679334756</v>
      </c>
    </row>
    <row r="36" spans="1:19" ht="7.5" customHeight="1" x14ac:dyDescent="0.25">
      <c r="A36" s="126"/>
      <c r="B36" s="119"/>
      <c r="C36" s="119"/>
      <c r="D36" s="122"/>
      <c r="E36" s="122"/>
      <c r="F36" s="122"/>
      <c r="G36" s="114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0"/>
      <c r="S36" s="118"/>
    </row>
    <row r="37" spans="1:19" ht="7.5" customHeight="1" x14ac:dyDescent="0.25">
      <c r="A37" s="113"/>
      <c r="B37" s="119"/>
      <c r="C37" s="119"/>
      <c r="D37" s="133"/>
      <c r="E37" s="120"/>
      <c r="F37" s="133"/>
      <c r="G37" s="114"/>
      <c r="H37" s="133"/>
      <c r="I37" s="120"/>
      <c r="J37" s="120"/>
      <c r="K37" s="120"/>
      <c r="L37" s="120"/>
      <c r="M37" s="133"/>
      <c r="N37" s="133"/>
      <c r="O37" s="120"/>
      <c r="P37" s="120"/>
      <c r="Q37" s="120"/>
      <c r="R37" s="120"/>
      <c r="S37" s="118"/>
    </row>
    <row r="38" spans="1:19" ht="12.75" customHeight="1" x14ac:dyDescent="0.25">
      <c r="A38" s="126" t="s">
        <v>26</v>
      </c>
      <c r="B38" s="119" t="s">
        <v>60</v>
      </c>
      <c r="C38" s="119"/>
      <c r="D38" s="120">
        <v>53</v>
      </c>
      <c r="E38" s="120">
        <v>0</v>
      </c>
      <c r="F38" s="120">
        <v>0</v>
      </c>
      <c r="G38" s="125">
        <v>0</v>
      </c>
      <c r="H38" s="120">
        <v>16</v>
      </c>
      <c r="I38" s="120">
        <v>0</v>
      </c>
      <c r="J38" s="120">
        <v>0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f t="shared" si="0"/>
        <v>69</v>
      </c>
      <c r="S38" s="121">
        <f>(R38/$R$44)*100</f>
        <v>0.49338577046835902</v>
      </c>
    </row>
    <row r="39" spans="1:19" ht="12.75" customHeight="1" x14ac:dyDescent="0.25">
      <c r="A39" s="113"/>
      <c r="B39" s="119" t="s">
        <v>51</v>
      </c>
      <c r="C39" s="119"/>
      <c r="D39" s="122">
        <v>10661413</v>
      </c>
      <c r="E39" s="122">
        <v>0</v>
      </c>
      <c r="F39" s="122">
        <v>0</v>
      </c>
      <c r="G39" s="123">
        <v>0</v>
      </c>
      <c r="H39" s="122">
        <v>8960400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0">
        <f t="shared" si="0"/>
        <v>19621813</v>
      </c>
      <c r="S39" s="124">
        <f>(R39/$R$45)*100</f>
        <v>1.0604137442906831</v>
      </c>
    </row>
    <row r="40" spans="1:19" ht="7.5" customHeight="1" x14ac:dyDescent="0.25">
      <c r="A40" s="113"/>
      <c r="B40" s="119"/>
      <c r="C40" s="119"/>
      <c r="D40" s="122"/>
      <c r="E40" s="122"/>
      <c r="F40" s="122"/>
      <c r="G40" s="114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0"/>
      <c r="S40" s="118"/>
    </row>
    <row r="41" spans="1:19" ht="12.75" customHeight="1" x14ac:dyDescent="0.25">
      <c r="A41" s="113" t="s">
        <v>9</v>
      </c>
      <c r="B41" s="119" t="s">
        <v>60</v>
      </c>
      <c r="C41" s="119"/>
      <c r="D41" s="120">
        <v>1431</v>
      </c>
      <c r="E41" s="120">
        <v>292</v>
      </c>
      <c r="F41" s="120">
        <v>131</v>
      </c>
      <c r="G41" s="125">
        <v>1326</v>
      </c>
      <c r="H41" s="120">
        <v>487</v>
      </c>
      <c r="I41" s="120">
        <v>1046</v>
      </c>
      <c r="J41" s="120">
        <v>266</v>
      </c>
      <c r="K41" s="120">
        <v>7</v>
      </c>
      <c r="L41" s="120">
        <v>339</v>
      </c>
      <c r="M41" s="120">
        <v>12</v>
      </c>
      <c r="N41" s="120">
        <v>0</v>
      </c>
      <c r="O41" s="120">
        <v>5</v>
      </c>
      <c r="P41" s="120">
        <v>0</v>
      </c>
      <c r="Q41" s="120">
        <v>9</v>
      </c>
      <c r="R41" s="120">
        <f t="shared" si="0"/>
        <v>5351</v>
      </c>
      <c r="S41" s="121">
        <f>(R41/$R$44)*100</f>
        <v>38.262424025741865</v>
      </c>
    </row>
    <row r="42" spans="1:19" ht="12.75" customHeight="1" x14ac:dyDescent="0.25">
      <c r="A42" s="113"/>
      <c r="B42" s="119" t="s">
        <v>51</v>
      </c>
      <c r="C42" s="119"/>
      <c r="D42" s="122">
        <v>500564464</v>
      </c>
      <c r="E42" s="122">
        <v>89114660</v>
      </c>
      <c r="F42" s="122">
        <v>28688975</v>
      </c>
      <c r="G42" s="123">
        <v>72699353</v>
      </c>
      <c r="H42" s="122">
        <v>197070814</v>
      </c>
      <c r="I42" s="122">
        <v>33284532</v>
      </c>
      <c r="J42" s="122">
        <v>10128784</v>
      </c>
      <c r="K42" s="122">
        <v>3656168</v>
      </c>
      <c r="L42" s="122">
        <v>48120376</v>
      </c>
      <c r="M42" s="122">
        <v>5198762</v>
      </c>
      <c r="N42" s="122">
        <v>0</v>
      </c>
      <c r="O42" s="122">
        <v>4275000</v>
      </c>
      <c r="P42" s="122">
        <v>0</v>
      </c>
      <c r="Q42" s="122">
        <v>6605133</v>
      </c>
      <c r="R42" s="120">
        <f t="shared" si="0"/>
        <v>999407021</v>
      </c>
      <c r="S42" s="124">
        <f>(R42/$R$45)*100</f>
        <v>54.010551482118785</v>
      </c>
    </row>
    <row r="43" spans="1:19" ht="7.5" customHeight="1" x14ac:dyDescent="0.25">
      <c r="A43" s="113"/>
      <c r="B43" s="119"/>
      <c r="C43" s="119"/>
      <c r="D43" s="122"/>
      <c r="E43" s="122"/>
      <c r="F43" s="122"/>
      <c r="G43" s="114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18"/>
    </row>
    <row r="44" spans="1:19" ht="12.75" customHeight="1" x14ac:dyDescent="0.25">
      <c r="A44" s="134" t="s">
        <v>44</v>
      </c>
      <c r="B44" s="119" t="s">
        <v>60</v>
      </c>
      <c r="C44" s="119"/>
      <c r="D44" s="120">
        <v>2155</v>
      </c>
      <c r="E44" s="120">
        <v>563</v>
      </c>
      <c r="F44" s="120">
        <v>559</v>
      </c>
      <c r="G44" s="120">
        <v>4878</v>
      </c>
      <c r="H44" s="120">
        <v>826</v>
      </c>
      <c r="I44" s="120">
        <v>4062</v>
      </c>
      <c r="J44" s="120">
        <v>297</v>
      </c>
      <c r="K44" s="120">
        <v>140</v>
      </c>
      <c r="L44" s="120">
        <v>363</v>
      </c>
      <c r="M44" s="120">
        <v>22</v>
      </c>
      <c r="N44" s="120">
        <v>12</v>
      </c>
      <c r="O44" s="120">
        <v>30</v>
      </c>
      <c r="P44" s="120">
        <v>49</v>
      </c>
      <c r="Q44" s="120">
        <v>15</v>
      </c>
      <c r="R44" s="120">
        <f>SUM(R6,R10,R14,R18,R21,R25,R28,R31,R34,R38,R41)</f>
        <v>13985</v>
      </c>
      <c r="S44" s="121">
        <v>100</v>
      </c>
    </row>
    <row r="45" spans="1:19" ht="12.75" customHeight="1" x14ac:dyDescent="0.25">
      <c r="A45" s="126"/>
      <c r="B45" s="119" t="s">
        <v>51</v>
      </c>
      <c r="C45" s="119"/>
      <c r="D45" s="120">
        <v>709329132</v>
      </c>
      <c r="E45" s="120">
        <v>148759800</v>
      </c>
      <c r="F45" s="120">
        <v>62561410</v>
      </c>
      <c r="G45" s="120">
        <v>260893367</v>
      </c>
      <c r="H45" s="120">
        <v>243171782</v>
      </c>
      <c r="I45" s="120">
        <v>141840856</v>
      </c>
      <c r="J45" s="120">
        <v>11091181</v>
      </c>
      <c r="K45" s="120">
        <v>137082901</v>
      </c>
      <c r="L45" s="120">
        <v>60299332</v>
      </c>
      <c r="M45" s="120">
        <v>6698762</v>
      </c>
      <c r="N45" s="120">
        <v>0</v>
      </c>
      <c r="O45" s="120">
        <v>11997383</v>
      </c>
      <c r="P45" s="120">
        <v>27369922</v>
      </c>
      <c r="Q45" s="120">
        <v>27132669</v>
      </c>
      <c r="R45" s="120">
        <f>SUM(R7,R11,R15,R19,R22,R26,R29,R32,R35,R39,R42)</f>
        <v>1850392180</v>
      </c>
      <c r="S45" s="124">
        <v>100</v>
      </c>
    </row>
    <row r="46" spans="1:19" ht="12.75" customHeight="1" x14ac:dyDescent="0.25">
      <c r="A46" s="135" t="s">
        <v>55</v>
      </c>
      <c r="B46" s="136" t="s">
        <v>60</v>
      </c>
      <c r="C46" s="137"/>
      <c r="D46" s="138">
        <v>16.192187647782085</v>
      </c>
      <c r="E46" s="138">
        <v>4.2844982502600963</v>
      </c>
      <c r="F46" s="138">
        <v>2.4212617043412465</v>
      </c>
      <c r="G46" s="138">
        <v>37.434975881963489</v>
      </c>
      <c r="H46" s="138">
        <v>2.3455972760805825</v>
      </c>
      <c r="I46" s="138">
        <v>33.736876950723541</v>
      </c>
      <c r="J46" s="138">
        <v>0.9836375673886314</v>
      </c>
      <c r="K46" s="138">
        <v>0.53910905135723064</v>
      </c>
      <c r="L46" s="138">
        <v>1.2484630663009553</v>
      </c>
      <c r="M46" s="138">
        <v>7.5664428260663955E-2</v>
      </c>
      <c r="N46" s="138">
        <v>0.24590939184715785</v>
      </c>
      <c r="O46" s="138">
        <v>0.32157382010782182</v>
      </c>
      <c r="P46" s="138">
        <v>3.7832214130331977E-2</v>
      </c>
      <c r="Q46" s="138">
        <v>0.13241274945616191</v>
      </c>
      <c r="R46" s="138">
        <v>100</v>
      </c>
      <c r="S46" s="139"/>
    </row>
    <row r="47" spans="1:19" ht="12.75" customHeight="1" thickBot="1" x14ac:dyDescent="0.3">
      <c r="A47" s="140"/>
      <c r="B47" s="141" t="s">
        <v>51</v>
      </c>
      <c r="C47" s="142"/>
      <c r="D47" s="143">
        <v>45.955122302886139</v>
      </c>
      <c r="E47" s="143">
        <v>8.0169592889019778</v>
      </c>
      <c r="F47" s="143">
        <v>3.0408008717953612</v>
      </c>
      <c r="G47" s="143">
        <v>14.851237272433965</v>
      </c>
      <c r="H47" s="143">
        <v>12.366549826727107</v>
      </c>
      <c r="I47" s="143">
        <v>9.1936129745359949</v>
      </c>
      <c r="J47" s="143">
        <v>0.17777160565299141</v>
      </c>
      <c r="K47" s="143">
        <v>1.904415358631899</v>
      </c>
      <c r="L47" s="143">
        <v>1.7934242171935775</v>
      </c>
      <c r="M47" s="143">
        <v>0.39675072443652221</v>
      </c>
      <c r="N47" s="143">
        <v>0.70906466908243004</v>
      </c>
      <c r="O47" s="143">
        <v>0.5996128721537014</v>
      </c>
      <c r="P47" s="143">
        <v>0.22393887268663229</v>
      </c>
      <c r="Q47" s="143">
        <v>0.7707391428816911</v>
      </c>
      <c r="R47" s="143">
        <v>100</v>
      </c>
      <c r="S47" s="144"/>
    </row>
    <row r="48" spans="1:19" ht="12.75" customHeight="1" x14ac:dyDescent="0.25">
      <c r="A48" s="145"/>
      <c r="B48" s="145"/>
      <c r="C48" s="145"/>
      <c r="D48" s="145"/>
      <c r="E48" s="145"/>
      <c r="F48" s="145"/>
      <c r="G48" s="145"/>
      <c r="H48" s="145"/>
      <c r="I48" s="145"/>
    </row>
    <row r="49" spans="1:9" ht="12.75" customHeight="1" x14ac:dyDescent="0.25">
      <c r="A49" s="146" t="s">
        <v>85</v>
      </c>
      <c r="B49" s="147"/>
      <c r="C49" s="147"/>
      <c r="D49" s="147"/>
      <c r="E49" s="148"/>
      <c r="F49" s="147"/>
      <c r="G49" s="147"/>
      <c r="H49" s="147"/>
      <c r="I49" s="147"/>
    </row>
    <row r="50" spans="1:9" ht="12.75" customHeight="1" x14ac:dyDescent="0.25">
      <c r="A50" s="149" t="s">
        <v>86</v>
      </c>
      <c r="B50" s="145"/>
      <c r="C50" s="147"/>
      <c r="D50" s="147"/>
      <c r="E50" s="148"/>
      <c r="F50" s="147"/>
      <c r="G50" s="147"/>
      <c r="H50" s="147"/>
      <c r="I50" s="147"/>
    </row>
    <row r="51" spans="1:9" ht="12.75" customHeight="1" x14ac:dyDescent="0.25">
      <c r="A51" s="149" t="s">
        <v>88</v>
      </c>
      <c r="B51" s="145"/>
      <c r="C51" s="145"/>
      <c r="D51" s="145"/>
      <c r="E51" s="145"/>
      <c r="F51" s="145"/>
      <c r="G51" s="145"/>
      <c r="H51" s="145"/>
      <c r="I51" s="1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workbookViewId="0">
      <pane ySplit="5" topLeftCell="A18" activePane="bottomLeft" state="frozen"/>
      <selection pane="bottomLeft" activeCell="V35" sqref="V35"/>
    </sheetView>
  </sheetViews>
  <sheetFormatPr defaultColWidth="8.85546875" defaultRowHeight="14.25" x14ac:dyDescent="0.2"/>
  <cols>
    <col min="1" max="1" width="8.85546875" style="99"/>
    <col min="2" max="2" width="17.7109375" style="99" customWidth="1"/>
    <col min="3" max="3" width="8.85546875" style="99"/>
    <col min="4" max="4" width="14.28515625" style="99" customWidth="1"/>
    <col min="5" max="5" width="8.85546875" style="99"/>
    <col min="6" max="6" width="15" style="99" customWidth="1"/>
    <col min="7" max="7" width="8.85546875" style="99"/>
    <col min="8" max="8" width="13.28515625" style="99" customWidth="1"/>
    <col min="9" max="9" width="8.85546875" style="99"/>
    <col min="10" max="10" width="12.28515625" style="99" customWidth="1"/>
    <col min="11" max="11" width="8.85546875" style="99"/>
    <col min="12" max="12" width="12.28515625" style="99" customWidth="1"/>
    <col min="13" max="13" width="8.85546875" style="99"/>
    <col min="14" max="14" width="13.28515625" style="99" customWidth="1"/>
    <col min="15" max="15" width="8.85546875" style="99"/>
    <col min="16" max="16" width="11" style="99" bestFit="1" customWidth="1"/>
    <col min="17" max="17" width="8.85546875" style="99"/>
    <col min="18" max="18" width="13.5703125" style="99" customWidth="1"/>
    <col min="19" max="19" width="8.85546875" style="99"/>
    <col min="20" max="20" width="13.28515625" style="99" customWidth="1"/>
    <col min="21" max="21" width="8.85546875" style="99"/>
    <col min="22" max="22" width="11" style="99" customWidth="1"/>
    <col min="23" max="23" width="8.85546875" style="99"/>
    <col min="24" max="24" width="15.85546875" style="99" customWidth="1"/>
    <col min="25" max="25" width="8.85546875" style="99"/>
    <col min="26" max="26" width="12.140625" style="99" customWidth="1"/>
    <col min="27" max="27" width="8.85546875" style="99"/>
    <col min="28" max="28" width="15" style="99" customWidth="1"/>
    <col min="29" max="16384" width="8.85546875" style="99"/>
  </cols>
  <sheetData>
    <row r="1" spans="1:32" customFormat="1" ht="20.25" x14ac:dyDescent="0.3">
      <c r="A1" s="152" t="s">
        <v>99</v>
      </c>
    </row>
    <row r="2" spans="1:32" ht="15" thickBot="1" x14ac:dyDescent="0.25">
      <c r="A2" s="190" t="s">
        <v>96</v>
      </c>
    </row>
    <row r="3" spans="1:32" ht="15.75" thickTop="1" x14ac:dyDescent="0.25">
      <c r="A3" s="37"/>
      <c r="B3" s="38"/>
      <c r="C3" s="222" t="s">
        <v>39</v>
      </c>
      <c r="D3" s="223"/>
      <c r="E3" s="222" t="s">
        <v>2</v>
      </c>
      <c r="F3" s="223"/>
      <c r="G3" s="222" t="s">
        <v>40</v>
      </c>
      <c r="H3" s="225"/>
      <c r="I3" s="222" t="s">
        <v>41</v>
      </c>
      <c r="J3" s="225"/>
      <c r="K3" s="222" t="s">
        <v>41</v>
      </c>
      <c r="L3" s="223"/>
      <c r="M3" s="222" t="s">
        <v>21</v>
      </c>
      <c r="N3" s="223"/>
      <c r="O3" s="222" t="s">
        <v>27</v>
      </c>
      <c r="P3" s="223"/>
      <c r="Q3" s="222" t="s">
        <v>39</v>
      </c>
      <c r="R3" s="223"/>
      <c r="S3" s="222" t="s">
        <v>18</v>
      </c>
      <c r="T3" s="223"/>
      <c r="U3" s="222" t="s">
        <v>43</v>
      </c>
      <c r="V3" s="224"/>
      <c r="W3" s="222" t="s">
        <v>19</v>
      </c>
      <c r="X3" s="224"/>
      <c r="Y3" s="222" t="s">
        <v>25</v>
      </c>
      <c r="Z3" s="223"/>
      <c r="AA3" s="39"/>
      <c r="AB3" s="40" t="s">
        <v>44</v>
      </c>
      <c r="AC3" s="41"/>
      <c r="AD3" s="41"/>
      <c r="AE3" s="41"/>
      <c r="AF3" s="42"/>
    </row>
    <row r="4" spans="1:32" ht="15" x14ac:dyDescent="0.25">
      <c r="A4" s="43"/>
      <c r="B4" s="41"/>
      <c r="C4" s="44"/>
      <c r="D4" s="45"/>
      <c r="E4" s="46"/>
      <c r="F4" s="47"/>
      <c r="G4" s="226" t="s">
        <v>45</v>
      </c>
      <c r="H4" s="229"/>
      <c r="I4" s="226" t="s">
        <v>45</v>
      </c>
      <c r="J4" s="229"/>
      <c r="K4" s="226" t="s">
        <v>46</v>
      </c>
      <c r="L4" s="229"/>
      <c r="M4" s="46"/>
      <c r="N4" s="47"/>
      <c r="O4" s="226" t="s">
        <v>58</v>
      </c>
      <c r="P4" s="227"/>
      <c r="Q4" s="226" t="s">
        <v>48</v>
      </c>
      <c r="R4" s="227"/>
      <c r="S4" s="46"/>
      <c r="T4" s="47"/>
      <c r="U4" s="45"/>
      <c r="V4" s="45"/>
      <c r="W4" s="46"/>
      <c r="X4" s="45"/>
      <c r="Y4" s="46"/>
      <c r="Z4" s="47"/>
      <c r="AA4" s="46"/>
      <c r="AB4" s="48"/>
      <c r="AC4" s="41"/>
      <c r="AD4" s="41"/>
      <c r="AE4" s="41"/>
      <c r="AF4" s="42"/>
    </row>
    <row r="5" spans="1:32" ht="15" x14ac:dyDescent="0.25">
      <c r="A5" s="49" t="s">
        <v>59</v>
      </c>
      <c r="B5" s="50"/>
      <c r="C5" s="51" t="s">
        <v>60</v>
      </c>
      <c r="D5" s="52" t="s">
        <v>51</v>
      </c>
      <c r="E5" s="51" t="s">
        <v>60</v>
      </c>
      <c r="F5" s="53" t="s">
        <v>51</v>
      </c>
      <c r="G5" s="51" t="s">
        <v>60</v>
      </c>
      <c r="H5" s="53" t="s">
        <v>51</v>
      </c>
      <c r="I5" s="51" t="s">
        <v>60</v>
      </c>
      <c r="J5" s="53" t="s">
        <v>51</v>
      </c>
      <c r="K5" s="51" t="s">
        <v>60</v>
      </c>
      <c r="L5" s="52" t="s">
        <v>51</v>
      </c>
      <c r="M5" s="51" t="s">
        <v>60</v>
      </c>
      <c r="N5" s="53" t="s">
        <v>51</v>
      </c>
      <c r="O5" s="51" t="s">
        <v>60</v>
      </c>
      <c r="P5" s="53" t="s">
        <v>51</v>
      </c>
      <c r="Q5" s="51" t="s">
        <v>60</v>
      </c>
      <c r="R5" s="53" t="s">
        <v>51</v>
      </c>
      <c r="S5" s="51" t="s">
        <v>60</v>
      </c>
      <c r="T5" s="53" t="s">
        <v>51</v>
      </c>
      <c r="U5" s="51" t="s">
        <v>60</v>
      </c>
      <c r="V5" s="53" t="s">
        <v>51</v>
      </c>
      <c r="W5" s="51" t="s">
        <v>60</v>
      </c>
      <c r="X5" s="53" t="s">
        <v>51</v>
      </c>
      <c r="Y5" s="51" t="s">
        <v>60</v>
      </c>
      <c r="Z5" s="53" t="s">
        <v>51</v>
      </c>
      <c r="AA5" s="51" t="s">
        <v>60</v>
      </c>
      <c r="AB5" s="54" t="s">
        <v>51</v>
      </c>
      <c r="AC5" s="41"/>
      <c r="AD5" s="41"/>
      <c r="AE5" s="41"/>
      <c r="AF5" s="42"/>
    </row>
    <row r="6" spans="1:32" x14ac:dyDescent="0.2">
      <c r="A6" s="55"/>
      <c r="B6" s="41"/>
      <c r="C6" s="44"/>
      <c r="E6" s="56"/>
      <c r="F6" s="57"/>
      <c r="G6" s="56"/>
      <c r="H6" s="57"/>
      <c r="I6" s="56"/>
      <c r="J6" s="57"/>
      <c r="K6" s="56"/>
      <c r="L6" s="58"/>
      <c r="M6" s="56"/>
      <c r="N6" s="57"/>
      <c r="O6" s="56"/>
      <c r="P6" s="57"/>
      <c r="Q6" s="56"/>
      <c r="R6" s="57"/>
      <c r="S6" s="56"/>
      <c r="T6" s="57"/>
      <c r="U6" s="59"/>
      <c r="V6" s="59"/>
      <c r="W6" s="56"/>
      <c r="X6" s="59"/>
      <c r="Y6" s="56"/>
      <c r="Z6" s="57"/>
      <c r="AA6" s="56"/>
      <c r="AB6" s="60"/>
      <c r="AC6" s="58"/>
      <c r="AD6" s="58"/>
      <c r="AE6" s="58"/>
      <c r="AF6" s="42"/>
    </row>
    <row r="7" spans="1:32" x14ac:dyDescent="0.2">
      <c r="A7" s="55" t="s">
        <v>8</v>
      </c>
      <c r="B7" s="41"/>
      <c r="C7" s="56">
        <v>594</v>
      </c>
      <c r="D7" s="101">
        <v>41074674</v>
      </c>
      <c r="E7" s="56">
        <v>2731</v>
      </c>
      <c r="F7" s="61">
        <v>154038342</v>
      </c>
      <c r="G7" s="56">
        <v>250</v>
      </c>
      <c r="H7" s="61">
        <v>27726215</v>
      </c>
      <c r="I7" s="56">
        <v>0</v>
      </c>
      <c r="J7" s="61">
        <v>0</v>
      </c>
      <c r="K7" s="56">
        <v>143</v>
      </c>
      <c r="L7" s="62">
        <v>11619357</v>
      </c>
      <c r="M7" s="56">
        <v>11</v>
      </c>
      <c r="N7" s="61">
        <v>1250688</v>
      </c>
      <c r="O7" s="56">
        <v>4</v>
      </c>
      <c r="P7" s="61">
        <v>942320</v>
      </c>
      <c r="Q7" s="56">
        <v>26</v>
      </c>
      <c r="R7" s="61">
        <v>2225588</v>
      </c>
      <c r="S7" s="56">
        <v>2</v>
      </c>
      <c r="T7" s="61">
        <v>520000</v>
      </c>
      <c r="U7" s="63">
        <v>0</v>
      </c>
      <c r="V7" s="64">
        <v>0</v>
      </c>
      <c r="W7" s="65">
        <v>0</v>
      </c>
      <c r="X7" s="64">
        <v>0</v>
      </c>
      <c r="Y7" s="56">
        <v>24</v>
      </c>
      <c r="Z7" s="64">
        <v>1275760</v>
      </c>
      <c r="AA7" s="56">
        <f>SUM(C7,E7,G7,I7,K7,M7,O7,Q7,S7,U7,W7,Y7,)</f>
        <v>3785</v>
      </c>
      <c r="AB7" s="60">
        <f>SUM(D7,F7,H7,J7,L7,N7,P7,R7,T7,V7,X7,Z7,)</f>
        <v>240672944</v>
      </c>
      <c r="AC7" s="58"/>
      <c r="AD7" s="58"/>
      <c r="AE7" s="58"/>
      <c r="AF7" s="42"/>
    </row>
    <row r="8" spans="1:32" x14ac:dyDescent="0.2">
      <c r="A8" s="55"/>
      <c r="B8" s="41"/>
      <c r="C8" s="44"/>
      <c r="E8" s="56"/>
      <c r="F8" s="57"/>
      <c r="G8" s="56"/>
      <c r="H8" s="57"/>
      <c r="I8" s="56"/>
      <c r="J8" s="57"/>
      <c r="K8" s="56"/>
      <c r="L8" s="58"/>
      <c r="M8" s="56"/>
      <c r="N8" s="57"/>
      <c r="O8" s="56"/>
      <c r="P8" s="57"/>
      <c r="Q8" s="56"/>
      <c r="R8" s="57"/>
      <c r="S8" s="56"/>
      <c r="T8" s="57"/>
      <c r="U8" s="63"/>
      <c r="V8" s="59"/>
      <c r="W8" s="65"/>
      <c r="X8" s="59"/>
      <c r="Y8" s="56"/>
      <c r="Z8" s="57"/>
      <c r="AA8" s="56"/>
      <c r="AB8" s="60"/>
      <c r="AC8" s="58"/>
      <c r="AD8" s="58"/>
      <c r="AE8" s="58"/>
      <c r="AF8" s="42"/>
    </row>
    <row r="9" spans="1:32" x14ac:dyDescent="0.2">
      <c r="A9" s="55" t="s">
        <v>61</v>
      </c>
      <c r="B9" s="41"/>
      <c r="C9" s="56">
        <v>172</v>
      </c>
      <c r="D9" s="58">
        <v>41053172</v>
      </c>
      <c r="E9" s="56">
        <v>194</v>
      </c>
      <c r="F9" s="57">
        <v>13831135</v>
      </c>
      <c r="G9" s="56">
        <v>46</v>
      </c>
      <c r="H9" s="57">
        <v>8990126</v>
      </c>
      <c r="I9" s="56">
        <v>0</v>
      </c>
      <c r="J9" s="57">
        <v>0</v>
      </c>
      <c r="K9" s="56">
        <v>19</v>
      </c>
      <c r="L9" s="58">
        <v>3548758</v>
      </c>
      <c r="M9" s="56">
        <v>2</v>
      </c>
      <c r="N9" s="57">
        <v>455000</v>
      </c>
      <c r="O9" s="56">
        <v>0</v>
      </c>
      <c r="P9" s="57">
        <v>0</v>
      </c>
      <c r="Q9" s="56">
        <v>11</v>
      </c>
      <c r="R9" s="57">
        <v>3802818</v>
      </c>
      <c r="S9" s="56">
        <v>0</v>
      </c>
      <c r="T9" s="57">
        <v>241651</v>
      </c>
      <c r="U9" s="63">
        <v>1</v>
      </c>
      <c r="V9" s="59">
        <v>360000</v>
      </c>
      <c r="W9" s="65">
        <v>0</v>
      </c>
      <c r="X9" s="59">
        <v>122400</v>
      </c>
      <c r="Y9" s="56">
        <v>8</v>
      </c>
      <c r="Z9" s="57">
        <v>908894</v>
      </c>
      <c r="AA9" s="56">
        <f t="shared" ref="AA9:AA33" si="0">SUM(C9,E9,G9,I9,K9,M9,O9,Q9,S9,U9,W9,Y9,)</f>
        <v>453</v>
      </c>
      <c r="AB9" s="60">
        <f t="shared" ref="AB9:AB33" si="1">SUM(D9,F9,H9,J9,L9,N9,P9,R9,T9,V9,X9,Z9,)</f>
        <v>73313954</v>
      </c>
      <c r="AC9" s="58"/>
      <c r="AD9" s="58"/>
      <c r="AE9" s="58"/>
      <c r="AF9" s="42"/>
    </row>
    <row r="10" spans="1:32" x14ac:dyDescent="0.2">
      <c r="A10" s="55"/>
      <c r="B10" s="41"/>
      <c r="C10" s="44"/>
      <c r="D10" s="58"/>
      <c r="E10" s="66"/>
      <c r="F10" s="57"/>
      <c r="G10" s="56"/>
      <c r="H10" s="57"/>
      <c r="I10" s="56"/>
      <c r="J10" s="57"/>
      <c r="K10" s="66"/>
      <c r="L10" s="58"/>
      <c r="M10" s="66"/>
      <c r="N10" s="57"/>
      <c r="O10" s="66"/>
      <c r="P10" s="57"/>
      <c r="Q10" s="66"/>
      <c r="R10" s="57"/>
      <c r="S10" s="66"/>
      <c r="T10" s="57"/>
      <c r="U10" s="63"/>
      <c r="V10" s="59"/>
      <c r="W10" s="65"/>
      <c r="X10" s="59"/>
      <c r="Y10" s="56"/>
      <c r="Z10" s="57"/>
      <c r="AA10" s="56"/>
      <c r="AB10" s="60"/>
      <c r="AC10" s="41"/>
      <c r="AD10" s="41"/>
      <c r="AE10" s="41"/>
      <c r="AF10" s="42"/>
    </row>
    <row r="11" spans="1:32" x14ac:dyDescent="0.2">
      <c r="A11" s="55" t="s">
        <v>7</v>
      </c>
      <c r="B11" s="41"/>
      <c r="C11" s="44">
        <v>178</v>
      </c>
      <c r="D11" s="58">
        <v>50234096</v>
      </c>
      <c r="E11" s="56">
        <v>38</v>
      </c>
      <c r="F11" s="57">
        <v>4449903</v>
      </c>
      <c r="G11" s="56">
        <v>89</v>
      </c>
      <c r="H11" s="57">
        <v>23778661</v>
      </c>
      <c r="I11" s="56">
        <v>0</v>
      </c>
      <c r="J11" s="57">
        <v>0</v>
      </c>
      <c r="K11" s="56">
        <v>0</v>
      </c>
      <c r="L11" s="58">
        <v>0</v>
      </c>
      <c r="M11" s="56">
        <v>5</v>
      </c>
      <c r="N11" s="57">
        <v>978134</v>
      </c>
      <c r="O11" s="56">
        <v>0</v>
      </c>
      <c r="P11" s="57">
        <v>0</v>
      </c>
      <c r="Q11" s="56">
        <v>50</v>
      </c>
      <c r="R11" s="57">
        <v>17147247</v>
      </c>
      <c r="S11" s="56">
        <v>40</v>
      </c>
      <c r="T11" s="57">
        <v>13960700</v>
      </c>
      <c r="U11" s="63">
        <v>0</v>
      </c>
      <c r="V11" s="59">
        <v>0</v>
      </c>
      <c r="W11" s="65">
        <v>2</v>
      </c>
      <c r="X11" s="59">
        <v>1190640</v>
      </c>
      <c r="Y11" s="56">
        <v>1</v>
      </c>
      <c r="Z11" s="57">
        <v>139133</v>
      </c>
      <c r="AA11" s="56">
        <f t="shared" si="0"/>
        <v>403</v>
      </c>
      <c r="AB11" s="60">
        <f t="shared" si="1"/>
        <v>111878514</v>
      </c>
      <c r="AC11" s="41"/>
      <c r="AD11" s="41"/>
      <c r="AE11" s="41"/>
      <c r="AF11" s="42"/>
    </row>
    <row r="12" spans="1:32" x14ac:dyDescent="0.2">
      <c r="A12" s="55"/>
      <c r="B12" s="41"/>
      <c r="C12" s="44"/>
      <c r="D12" s="58"/>
      <c r="E12" s="65"/>
      <c r="F12" s="57"/>
      <c r="G12" s="56"/>
      <c r="H12" s="57"/>
      <c r="I12" s="56"/>
      <c r="J12" s="57"/>
      <c r="K12" s="56"/>
      <c r="L12" s="58"/>
      <c r="M12" s="56"/>
      <c r="N12" s="57"/>
      <c r="O12" s="56"/>
      <c r="P12" s="57"/>
      <c r="Q12" s="56"/>
      <c r="R12" s="57"/>
      <c r="S12" s="56"/>
      <c r="T12" s="57"/>
      <c r="U12" s="63"/>
      <c r="V12" s="59"/>
      <c r="W12" s="65"/>
      <c r="X12" s="59"/>
      <c r="Y12" s="56"/>
      <c r="Z12" s="57"/>
      <c r="AA12" s="56"/>
      <c r="AB12" s="60"/>
      <c r="AC12" s="41"/>
      <c r="AD12" s="41"/>
      <c r="AE12" s="41"/>
      <c r="AF12" s="42"/>
    </row>
    <row r="13" spans="1:32" x14ac:dyDescent="0.2">
      <c r="A13" s="55" t="s">
        <v>10</v>
      </c>
      <c r="B13" s="67"/>
      <c r="C13" s="59">
        <v>555</v>
      </c>
      <c r="D13" s="58">
        <v>186226595</v>
      </c>
      <c r="E13" s="65">
        <v>3</v>
      </c>
      <c r="F13" s="57">
        <v>530206</v>
      </c>
      <c r="G13" s="56">
        <v>1080</v>
      </c>
      <c r="H13" s="57">
        <v>355707481</v>
      </c>
      <c r="I13" s="56">
        <v>0</v>
      </c>
      <c r="J13" s="57">
        <v>0</v>
      </c>
      <c r="K13" s="56">
        <v>0</v>
      </c>
      <c r="L13" s="58">
        <v>0</v>
      </c>
      <c r="M13" s="56">
        <v>74</v>
      </c>
      <c r="N13" s="57">
        <v>26273633</v>
      </c>
      <c r="O13" s="56">
        <v>0</v>
      </c>
      <c r="P13" s="57">
        <v>0</v>
      </c>
      <c r="Q13" s="56">
        <v>265</v>
      </c>
      <c r="R13" s="57">
        <v>106760082</v>
      </c>
      <c r="S13" s="56">
        <v>571</v>
      </c>
      <c r="T13" s="57">
        <v>211504859</v>
      </c>
      <c r="U13" s="63">
        <v>50</v>
      </c>
      <c r="V13" s="59">
        <v>6566134</v>
      </c>
      <c r="W13" s="65">
        <v>46</v>
      </c>
      <c r="X13" s="59">
        <v>30665813</v>
      </c>
      <c r="Y13" s="56">
        <v>4</v>
      </c>
      <c r="Z13" s="57">
        <v>2313600</v>
      </c>
      <c r="AA13" s="56">
        <f t="shared" si="0"/>
        <v>2648</v>
      </c>
      <c r="AB13" s="60">
        <f t="shared" si="1"/>
        <v>926548403</v>
      </c>
      <c r="AC13" s="41"/>
      <c r="AD13" s="41"/>
      <c r="AE13" s="41"/>
      <c r="AF13" s="42"/>
    </row>
    <row r="14" spans="1:32" x14ac:dyDescent="0.2">
      <c r="A14" s="55"/>
      <c r="B14" s="41"/>
      <c r="C14" s="56"/>
      <c r="D14" s="58"/>
      <c r="E14" s="65"/>
      <c r="F14" s="57"/>
      <c r="G14" s="56"/>
      <c r="H14" s="57"/>
      <c r="I14" s="56"/>
      <c r="J14" s="57"/>
      <c r="K14" s="56"/>
      <c r="L14" s="58"/>
      <c r="M14" s="56"/>
      <c r="N14" s="57"/>
      <c r="O14" s="56"/>
      <c r="P14" s="57"/>
      <c r="Q14" s="56"/>
      <c r="R14" s="57"/>
      <c r="S14" s="56"/>
      <c r="T14" s="57"/>
      <c r="U14" s="63"/>
      <c r="V14" s="59"/>
      <c r="W14" s="65"/>
      <c r="X14" s="59"/>
      <c r="Y14" s="56"/>
      <c r="Z14" s="57"/>
      <c r="AA14" s="56"/>
      <c r="AB14" s="60"/>
      <c r="AC14" s="41"/>
      <c r="AD14" s="41"/>
      <c r="AE14" s="41"/>
      <c r="AF14" s="42"/>
    </row>
    <row r="15" spans="1:32" x14ac:dyDescent="0.2">
      <c r="A15" s="55" t="s">
        <v>62</v>
      </c>
      <c r="B15" s="41"/>
      <c r="C15" s="56">
        <v>158</v>
      </c>
      <c r="D15" s="58">
        <v>62142800</v>
      </c>
      <c r="E15" s="65">
        <v>0</v>
      </c>
      <c r="F15" s="57">
        <v>0</v>
      </c>
      <c r="G15" s="56">
        <v>29</v>
      </c>
      <c r="H15" s="57">
        <v>17531797</v>
      </c>
      <c r="I15" s="56">
        <v>0</v>
      </c>
      <c r="J15" s="57">
        <v>0</v>
      </c>
      <c r="K15" s="56">
        <v>0</v>
      </c>
      <c r="L15" s="58">
        <v>0</v>
      </c>
      <c r="M15" s="56">
        <v>1</v>
      </c>
      <c r="N15" s="57">
        <v>209783</v>
      </c>
      <c r="O15" s="56">
        <v>0</v>
      </c>
      <c r="P15" s="57">
        <v>0</v>
      </c>
      <c r="Q15" s="56">
        <v>34</v>
      </c>
      <c r="R15" s="57">
        <v>22049543</v>
      </c>
      <c r="S15" s="56">
        <v>150</v>
      </c>
      <c r="T15" s="57">
        <v>94438461</v>
      </c>
      <c r="U15" s="63">
        <v>5</v>
      </c>
      <c r="V15" s="59">
        <v>4233814</v>
      </c>
      <c r="W15" s="65">
        <v>0</v>
      </c>
      <c r="X15" s="59">
        <v>0</v>
      </c>
      <c r="Y15" s="56">
        <v>0</v>
      </c>
      <c r="Z15" s="57">
        <v>0</v>
      </c>
      <c r="AA15" s="56">
        <f t="shared" si="0"/>
        <v>377</v>
      </c>
      <c r="AB15" s="60">
        <f t="shared" si="1"/>
        <v>200606198</v>
      </c>
      <c r="AC15" s="41"/>
      <c r="AD15" s="41"/>
      <c r="AE15" s="41"/>
      <c r="AF15" s="42"/>
    </row>
    <row r="16" spans="1:32" x14ac:dyDescent="0.2">
      <c r="A16" s="55"/>
      <c r="B16" s="41"/>
      <c r="C16" s="56"/>
      <c r="D16" s="58"/>
      <c r="E16" s="65"/>
      <c r="F16" s="57"/>
      <c r="G16" s="56"/>
      <c r="H16" s="57"/>
      <c r="I16" s="56"/>
      <c r="J16" s="57"/>
      <c r="K16" s="56"/>
      <c r="L16" s="58"/>
      <c r="M16" s="56"/>
      <c r="N16" s="57"/>
      <c r="O16" s="56"/>
      <c r="P16" s="57"/>
      <c r="Q16" s="56"/>
      <c r="R16" s="57"/>
      <c r="S16" s="56"/>
      <c r="T16" s="57"/>
      <c r="U16" s="63"/>
      <c r="V16" s="59"/>
      <c r="W16" s="65"/>
      <c r="X16" s="59"/>
      <c r="Y16" s="56"/>
      <c r="Z16" s="57"/>
      <c r="AA16" s="56"/>
      <c r="AB16" s="60"/>
      <c r="AC16" s="41"/>
      <c r="AD16" s="41"/>
      <c r="AE16" s="41"/>
      <c r="AF16" s="42"/>
    </row>
    <row r="17" spans="1:32" x14ac:dyDescent="0.2">
      <c r="A17" s="55" t="s">
        <v>20</v>
      </c>
      <c r="B17" s="41"/>
      <c r="C17" s="56">
        <v>25</v>
      </c>
      <c r="D17" s="58">
        <v>9437285</v>
      </c>
      <c r="E17" s="65">
        <v>0</v>
      </c>
      <c r="F17" s="57">
        <v>0</v>
      </c>
      <c r="G17" s="56">
        <v>0</v>
      </c>
      <c r="H17" s="57">
        <v>0</v>
      </c>
      <c r="I17" s="56">
        <v>0</v>
      </c>
      <c r="J17" s="57">
        <v>0</v>
      </c>
      <c r="K17" s="56">
        <v>0</v>
      </c>
      <c r="L17" s="58">
        <v>0</v>
      </c>
      <c r="M17" s="56">
        <v>0</v>
      </c>
      <c r="N17" s="57">
        <v>0</v>
      </c>
      <c r="O17" s="56">
        <v>0</v>
      </c>
      <c r="P17" s="57">
        <v>0</v>
      </c>
      <c r="Q17" s="56">
        <v>9</v>
      </c>
      <c r="R17" s="57">
        <v>3930816</v>
      </c>
      <c r="S17" s="56">
        <v>0</v>
      </c>
      <c r="T17" s="57">
        <v>0</v>
      </c>
      <c r="U17" s="63">
        <v>0</v>
      </c>
      <c r="V17" s="59">
        <v>0</v>
      </c>
      <c r="W17" s="65">
        <v>0</v>
      </c>
      <c r="X17" s="59">
        <v>0</v>
      </c>
      <c r="Y17" s="56">
        <v>0</v>
      </c>
      <c r="Z17" s="57">
        <v>0</v>
      </c>
      <c r="AA17" s="56">
        <f t="shared" si="0"/>
        <v>34</v>
      </c>
      <c r="AB17" s="60">
        <f t="shared" si="1"/>
        <v>13368101</v>
      </c>
      <c r="AC17" s="41"/>
      <c r="AD17" s="41"/>
      <c r="AE17" s="41"/>
      <c r="AF17" s="42"/>
    </row>
    <row r="18" spans="1:32" x14ac:dyDescent="0.2">
      <c r="A18" s="55"/>
      <c r="B18" s="41"/>
      <c r="C18" s="56"/>
      <c r="D18" s="58"/>
      <c r="E18" s="65"/>
      <c r="F18" s="57"/>
      <c r="G18" s="56"/>
      <c r="H18" s="57"/>
      <c r="I18" s="56"/>
      <c r="J18" s="57"/>
      <c r="K18" s="56"/>
      <c r="L18" s="58"/>
      <c r="M18" s="56"/>
      <c r="N18" s="57"/>
      <c r="O18" s="56"/>
      <c r="P18" s="57"/>
      <c r="Q18" s="56"/>
      <c r="R18" s="57"/>
      <c r="S18" s="56"/>
      <c r="T18" s="57"/>
      <c r="U18" s="63"/>
      <c r="V18" s="59"/>
      <c r="W18" s="65"/>
      <c r="X18" s="59"/>
      <c r="Y18" s="56"/>
      <c r="Z18" s="57"/>
      <c r="AA18" s="56"/>
      <c r="AB18" s="60"/>
      <c r="AC18" s="41"/>
      <c r="AD18" s="41"/>
      <c r="AE18" s="41"/>
      <c r="AF18" s="42"/>
    </row>
    <row r="19" spans="1:32" x14ac:dyDescent="0.2">
      <c r="A19" s="55" t="s">
        <v>37</v>
      </c>
      <c r="B19" s="41"/>
      <c r="C19" s="56">
        <v>0</v>
      </c>
      <c r="D19" s="58">
        <v>162299</v>
      </c>
      <c r="E19" s="65">
        <v>0</v>
      </c>
      <c r="F19" s="57">
        <v>0</v>
      </c>
      <c r="G19" s="56">
        <v>0</v>
      </c>
      <c r="H19" s="57">
        <v>0</v>
      </c>
      <c r="I19" s="56">
        <v>0</v>
      </c>
      <c r="J19" s="57">
        <v>0</v>
      </c>
      <c r="K19" s="56">
        <v>0</v>
      </c>
      <c r="L19" s="58">
        <v>0</v>
      </c>
      <c r="M19" s="56">
        <v>2</v>
      </c>
      <c r="N19" s="57">
        <v>1400000</v>
      </c>
      <c r="O19" s="56">
        <v>0</v>
      </c>
      <c r="P19" s="57">
        <v>0</v>
      </c>
      <c r="Q19" s="56">
        <v>20</v>
      </c>
      <c r="R19" s="57">
        <v>5136463</v>
      </c>
      <c r="S19" s="56">
        <v>0</v>
      </c>
      <c r="T19" s="57">
        <v>0</v>
      </c>
      <c r="U19" s="63">
        <v>0</v>
      </c>
      <c r="V19" s="59">
        <v>0</v>
      </c>
      <c r="W19" s="65">
        <v>0</v>
      </c>
      <c r="X19" s="59">
        <v>0</v>
      </c>
      <c r="Y19" s="56">
        <v>0</v>
      </c>
      <c r="Z19" s="57">
        <v>0</v>
      </c>
      <c r="AA19" s="56">
        <f t="shared" si="0"/>
        <v>22</v>
      </c>
      <c r="AB19" s="60">
        <f t="shared" si="1"/>
        <v>6698762</v>
      </c>
      <c r="AC19" s="41"/>
      <c r="AD19" s="41"/>
      <c r="AE19" s="41"/>
      <c r="AF19" s="42"/>
    </row>
    <row r="20" spans="1:32" x14ac:dyDescent="0.2">
      <c r="A20" s="55"/>
      <c r="B20" s="41"/>
      <c r="C20" s="56"/>
      <c r="D20" s="58"/>
      <c r="E20" s="65"/>
      <c r="F20" s="57"/>
      <c r="G20" s="56"/>
      <c r="H20" s="57"/>
      <c r="I20" s="56"/>
      <c r="J20" s="57"/>
      <c r="K20" s="56"/>
      <c r="L20" s="58"/>
      <c r="M20" s="56"/>
      <c r="N20" s="57"/>
      <c r="O20" s="56"/>
      <c r="P20" s="57"/>
      <c r="Q20" s="56"/>
      <c r="R20" s="57"/>
      <c r="S20" s="56"/>
      <c r="T20" s="57"/>
      <c r="U20" s="63"/>
      <c r="V20" s="59"/>
      <c r="W20" s="65"/>
      <c r="X20" s="59"/>
      <c r="Y20" s="56"/>
      <c r="Z20" s="57"/>
      <c r="AA20" s="56"/>
      <c r="AB20" s="60"/>
      <c r="AC20" s="41"/>
      <c r="AD20" s="41"/>
      <c r="AE20" s="41"/>
      <c r="AF20" s="42"/>
    </row>
    <row r="21" spans="1:32" x14ac:dyDescent="0.2">
      <c r="A21" s="55" t="s">
        <v>28</v>
      </c>
      <c r="B21" s="41"/>
      <c r="C21" s="56">
        <v>0</v>
      </c>
      <c r="D21" s="58">
        <v>0</v>
      </c>
      <c r="E21" s="65">
        <v>0</v>
      </c>
      <c r="F21" s="57">
        <v>0</v>
      </c>
      <c r="G21" s="56">
        <v>0</v>
      </c>
      <c r="H21" s="57">
        <v>0</v>
      </c>
      <c r="I21" s="56">
        <v>0</v>
      </c>
      <c r="J21" s="57">
        <v>0</v>
      </c>
      <c r="K21" s="56">
        <v>0</v>
      </c>
      <c r="L21" s="58">
        <v>0</v>
      </c>
      <c r="M21" s="56">
        <v>0</v>
      </c>
      <c r="N21" s="57">
        <v>0</v>
      </c>
      <c r="O21" s="56">
        <v>12</v>
      </c>
      <c r="P21" s="57">
        <v>0</v>
      </c>
      <c r="Q21" s="56">
        <v>0</v>
      </c>
      <c r="R21" s="57">
        <v>0</v>
      </c>
      <c r="S21" s="56">
        <v>0</v>
      </c>
      <c r="T21" s="57">
        <v>0</v>
      </c>
      <c r="U21" s="63">
        <v>0</v>
      </c>
      <c r="V21" s="59">
        <v>0</v>
      </c>
      <c r="W21" s="65">
        <v>0</v>
      </c>
      <c r="X21" s="59">
        <v>0</v>
      </c>
      <c r="Y21" s="56">
        <v>0</v>
      </c>
      <c r="Z21" s="57">
        <v>0</v>
      </c>
      <c r="AA21" s="56">
        <f t="shared" si="0"/>
        <v>12</v>
      </c>
      <c r="AB21" s="60">
        <f t="shared" si="1"/>
        <v>0</v>
      </c>
      <c r="AC21" s="41"/>
      <c r="AD21" s="41"/>
      <c r="AE21" s="41"/>
      <c r="AF21" s="42"/>
    </row>
    <row r="22" spans="1:32" x14ac:dyDescent="0.2">
      <c r="A22" s="55"/>
      <c r="B22" s="41"/>
      <c r="C22" s="56"/>
      <c r="D22" s="58"/>
      <c r="E22" s="65"/>
      <c r="F22" s="57"/>
      <c r="G22" s="56"/>
      <c r="H22" s="57"/>
      <c r="I22" s="56"/>
      <c r="J22" s="57"/>
      <c r="K22" s="56"/>
      <c r="L22" s="58"/>
      <c r="M22" s="56"/>
      <c r="N22" s="57"/>
      <c r="O22" s="56"/>
      <c r="P22" s="57"/>
      <c r="Q22" s="56"/>
      <c r="R22" s="57"/>
      <c r="S22" s="56"/>
      <c r="T22" s="57"/>
      <c r="U22" s="63"/>
      <c r="V22" s="59"/>
      <c r="W22" s="65"/>
      <c r="X22" s="59"/>
      <c r="Y22" s="56"/>
      <c r="Z22" s="57"/>
      <c r="AA22" s="56"/>
      <c r="AB22" s="60"/>
      <c r="AC22" s="41"/>
      <c r="AD22" s="41"/>
      <c r="AE22" s="41"/>
      <c r="AF22" s="42"/>
    </row>
    <row r="23" spans="1:32" x14ac:dyDescent="0.2">
      <c r="A23" s="55" t="s">
        <v>13</v>
      </c>
      <c r="B23" s="41"/>
      <c r="C23" s="56">
        <v>2</v>
      </c>
      <c r="D23" s="58">
        <v>672000</v>
      </c>
      <c r="E23" s="56">
        <v>0</v>
      </c>
      <c r="F23" s="57">
        <v>0</v>
      </c>
      <c r="G23" s="56">
        <v>0</v>
      </c>
      <c r="H23" s="57">
        <v>0</v>
      </c>
      <c r="I23" s="56">
        <v>0</v>
      </c>
      <c r="J23" s="57">
        <v>0</v>
      </c>
      <c r="K23" s="56">
        <v>0</v>
      </c>
      <c r="L23" s="58">
        <v>0</v>
      </c>
      <c r="M23" s="56">
        <v>0</v>
      </c>
      <c r="N23" s="57">
        <v>0</v>
      </c>
      <c r="O23" s="56">
        <v>0</v>
      </c>
      <c r="P23" s="57">
        <v>0</v>
      </c>
      <c r="Q23" s="56">
        <v>0</v>
      </c>
      <c r="R23" s="57">
        <v>0</v>
      </c>
      <c r="S23" s="56">
        <v>0</v>
      </c>
      <c r="T23" s="57">
        <v>0</v>
      </c>
      <c r="U23" s="63">
        <v>5</v>
      </c>
      <c r="V23" s="59">
        <v>4275000</v>
      </c>
      <c r="W23" s="65">
        <v>0</v>
      </c>
      <c r="X23" s="59">
        <v>0</v>
      </c>
      <c r="Y23" s="56">
        <v>0</v>
      </c>
      <c r="Z23" s="57">
        <v>0</v>
      </c>
      <c r="AA23" s="56">
        <f t="shared" si="0"/>
        <v>7</v>
      </c>
      <c r="AB23" s="60">
        <f t="shared" si="1"/>
        <v>4947000</v>
      </c>
      <c r="AC23" s="41"/>
      <c r="AD23" s="41"/>
      <c r="AE23" s="41"/>
      <c r="AF23" s="42"/>
    </row>
    <row r="24" spans="1:32" x14ac:dyDescent="0.2">
      <c r="A24" s="55"/>
      <c r="B24" s="41"/>
      <c r="C24" s="56"/>
      <c r="D24" s="58"/>
      <c r="E24" s="56"/>
      <c r="F24" s="57"/>
      <c r="G24" s="56"/>
      <c r="H24" s="57"/>
      <c r="I24" s="56"/>
      <c r="J24" s="57"/>
      <c r="K24" s="56"/>
      <c r="L24" s="58"/>
      <c r="M24" s="56"/>
      <c r="N24" s="57"/>
      <c r="O24" s="56"/>
      <c r="P24" s="57"/>
      <c r="Q24" s="56"/>
      <c r="R24" s="57"/>
      <c r="S24" s="56"/>
      <c r="T24" s="57"/>
      <c r="U24" s="63"/>
      <c r="V24" s="59"/>
      <c r="W24" s="65"/>
      <c r="X24" s="59"/>
      <c r="Y24" s="56"/>
      <c r="Z24" s="57"/>
      <c r="AA24" s="56"/>
      <c r="AB24" s="60"/>
      <c r="AC24" s="41"/>
      <c r="AD24" s="41"/>
      <c r="AE24" s="41"/>
      <c r="AF24" s="42"/>
    </row>
    <row r="25" spans="1:32" x14ac:dyDescent="0.2">
      <c r="A25" s="55" t="s">
        <v>36</v>
      </c>
      <c r="B25" s="41"/>
      <c r="C25" s="56">
        <v>0</v>
      </c>
      <c r="D25" s="58">
        <v>0</v>
      </c>
      <c r="E25" s="65">
        <v>0</v>
      </c>
      <c r="F25" s="57">
        <v>0</v>
      </c>
      <c r="G25" s="56">
        <v>0</v>
      </c>
      <c r="H25" s="57">
        <v>0</v>
      </c>
      <c r="I25" s="56">
        <v>0</v>
      </c>
      <c r="J25" s="57">
        <v>0</v>
      </c>
      <c r="K25" s="56">
        <v>0</v>
      </c>
      <c r="L25" s="58">
        <v>0</v>
      </c>
      <c r="M25" s="56">
        <v>0</v>
      </c>
      <c r="N25" s="57">
        <v>0</v>
      </c>
      <c r="O25" s="56">
        <v>0</v>
      </c>
      <c r="P25" s="57">
        <v>0</v>
      </c>
      <c r="Q25" s="56">
        <v>0</v>
      </c>
      <c r="R25" s="57">
        <v>0</v>
      </c>
      <c r="S25" s="56">
        <v>0</v>
      </c>
      <c r="T25" s="57">
        <v>0</v>
      </c>
      <c r="U25" s="63">
        <v>0</v>
      </c>
      <c r="V25" s="59">
        <v>0</v>
      </c>
      <c r="W25" s="65">
        <v>49</v>
      </c>
      <c r="X25" s="59">
        <v>27369922</v>
      </c>
      <c r="Y25" s="56">
        <v>0</v>
      </c>
      <c r="Z25" s="57">
        <v>0</v>
      </c>
      <c r="AA25" s="56">
        <f t="shared" si="0"/>
        <v>49</v>
      </c>
      <c r="AB25" s="60">
        <f t="shared" si="1"/>
        <v>27369922</v>
      </c>
      <c r="AC25" s="41"/>
      <c r="AD25" s="41"/>
      <c r="AE25" s="41"/>
      <c r="AF25" s="42"/>
    </row>
    <row r="26" spans="1:32" x14ac:dyDescent="0.2">
      <c r="A26" s="55"/>
      <c r="B26" s="41"/>
      <c r="C26" s="56"/>
      <c r="D26" s="58"/>
      <c r="E26" s="65"/>
      <c r="F26" s="57"/>
      <c r="G26" s="56"/>
      <c r="H26" s="57"/>
      <c r="I26" s="56"/>
      <c r="J26" s="57"/>
      <c r="K26" s="56"/>
      <c r="L26" s="58"/>
      <c r="M26" s="56"/>
      <c r="N26" s="57"/>
      <c r="O26" s="56"/>
      <c r="P26" s="57"/>
      <c r="Q26" s="56"/>
      <c r="R26" s="57"/>
      <c r="S26" s="56"/>
      <c r="T26" s="57"/>
      <c r="U26" s="63"/>
      <c r="V26" s="59"/>
      <c r="W26" s="65"/>
      <c r="X26" s="59"/>
      <c r="Y26" s="56"/>
      <c r="Z26" s="57"/>
      <c r="AA26" s="56"/>
      <c r="AB26" s="60"/>
      <c r="AC26" s="41"/>
      <c r="AD26" s="41"/>
      <c r="AE26" s="41"/>
      <c r="AF26" s="42"/>
    </row>
    <row r="27" spans="1:32" x14ac:dyDescent="0.2">
      <c r="A27" s="55" t="s">
        <v>12</v>
      </c>
      <c r="B27" s="41"/>
      <c r="C27" s="56">
        <v>5</v>
      </c>
      <c r="D27" s="58">
        <v>759986</v>
      </c>
      <c r="E27" s="65">
        <v>3</v>
      </c>
      <c r="F27" s="57">
        <v>961668</v>
      </c>
      <c r="G27" s="56">
        <v>0</v>
      </c>
      <c r="H27" s="57">
        <v>0</v>
      </c>
      <c r="I27" s="56">
        <v>0</v>
      </c>
      <c r="J27" s="57">
        <v>0</v>
      </c>
      <c r="K27" s="56">
        <v>0</v>
      </c>
      <c r="L27" s="58">
        <v>0</v>
      </c>
      <c r="M27" s="56">
        <v>0</v>
      </c>
      <c r="N27" s="57">
        <v>0</v>
      </c>
      <c r="O27" s="56">
        <v>3</v>
      </c>
      <c r="P27" s="57">
        <v>2614500</v>
      </c>
      <c r="Q27" s="56">
        <v>0</v>
      </c>
      <c r="R27" s="57">
        <v>0</v>
      </c>
      <c r="S27" s="56">
        <v>0</v>
      </c>
      <c r="T27" s="57">
        <v>0</v>
      </c>
      <c r="U27" s="63">
        <v>8</v>
      </c>
      <c r="V27" s="59">
        <v>636000</v>
      </c>
      <c r="W27" s="65">
        <v>121</v>
      </c>
      <c r="X27" s="59">
        <v>132110747</v>
      </c>
      <c r="Y27" s="56">
        <v>0</v>
      </c>
      <c r="Z27" s="57">
        <v>0</v>
      </c>
      <c r="AA27" s="56">
        <f t="shared" si="0"/>
        <v>140</v>
      </c>
      <c r="AB27" s="60">
        <f t="shared" si="1"/>
        <v>137082901</v>
      </c>
      <c r="AC27" s="41"/>
      <c r="AD27" s="41"/>
      <c r="AE27" s="41"/>
      <c r="AF27" s="42"/>
    </row>
    <row r="28" spans="1:32" x14ac:dyDescent="0.2">
      <c r="A28" s="55"/>
      <c r="B28" s="41"/>
      <c r="C28" s="56"/>
      <c r="D28" s="58"/>
      <c r="E28" s="65"/>
      <c r="F28" s="57"/>
      <c r="G28" s="56"/>
      <c r="H28" s="57"/>
      <c r="I28" s="56"/>
      <c r="J28" s="57"/>
      <c r="K28" s="56"/>
      <c r="L28" s="58"/>
      <c r="M28" s="56"/>
      <c r="N28" s="57"/>
      <c r="O28" s="56"/>
      <c r="P28" s="57"/>
      <c r="Q28" s="56"/>
      <c r="R28" s="57"/>
      <c r="S28" s="56"/>
      <c r="T28" s="57"/>
      <c r="U28" s="63"/>
      <c r="V28" s="59"/>
      <c r="W28" s="65"/>
      <c r="X28" s="59"/>
      <c r="Y28" s="56"/>
      <c r="Z28" s="57"/>
      <c r="AA28" s="56"/>
      <c r="AB28" s="60"/>
      <c r="AC28" s="41"/>
      <c r="AD28" s="41"/>
      <c r="AE28" s="41"/>
      <c r="AF28" s="42"/>
    </row>
    <row r="29" spans="1:32" x14ac:dyDescent="0.2">
      <c r="A29" s="55" t="s">
        <v>24</v>
      </c>
      <c r="B29" s="41"/>
      <c r="C29" s="56">
        <v>2</v>
      </c>
      <c r="D29" s="58">
        <v>65520</v>
      </c>
      <c r="E29" s="65">
        <v>33</v>
      </c>
      <c r="F29" s="57">
        <v>272670</v>
      </c>
      <c r="G29" s="56">
        <v>13</v>
      </c>
      <c r="H29" s="57">
        <v>835250</v>
      </c>
      <c r="I29" s="56">
        <v>0</v>
      </c>
      <c r="J29" s="57">
        <v>0</v>
      </c>
      <c r="K29" s="56">
        <v>0</v>
      </c>
      <c r="L29" s="58">
        <v>0</v>
      </c>
      <c r="M29" s="56">
        <v>0</v>
      </c>
      <c r="N29" s="57">
        <v>0</v>
      </c>
      <c r="O29" s="56">
        <v>0</v>
      </c>
      <c r="P29" s="57">
        <v>0</v>
      </c>
      <c r="Q29" s="56">
        <v>0</v>
      </c>
      <c r="R29" s="57">
        <v>0</v>
      </c>
      <c r="S29" s="56">
        <v>8</v>
      </c>
      <c r="T29" s="57">
        <v>195949</v>
      </c>
      <c r="U29" s="63">
        <v>0</v>
      </c>
      <c r="V29" s="59">
        <v>0</v>
      </c>
      <c r="W29" s="65">
        <v>0</v>
      </c>
      <c r="X29" s="59">
        <v>0</v>
      </c>
      <c r="Y29" s="56">
        <v>0</v>
      </c>
      <c r="Z29" s="57">
        <v>0</v>
      </c>
      <c r="AA29" s="56">
        <f t="shared" si="0"/>
        <v>56</v>
      </c>
      <c r="AB29" s="60">
        <f t="shared" si="1"/>
        <v>1369389</v>
      </c>
      <c r="AC29" s="41"/>
      <c r="AD29" s="41"/>
      <c r="AE29" s="41"/>
      <c r="AF29" s="42"/>
    </row>
    <row r="30" spans="1:32" x14ac:dyDescent="0.2">
      <c r="A30" s="55"/>
      <c r="B30" s="41"/>
      <c r="C30" s="56"/>
      <c r="D30" s="58"/>
      <c r="E30" s="65"/>
      <c r="F30" s="57"/>
      <c r="G30" s="56"/>
      <c r="H30" s="57"/>
      <c r="I30" s="56"/>
      <c r="J30" s="57"/>
      <c r="K30" s="56"/>
      <c r="L30" s="58"/>
      <c r="M30" s="56"/>
      <c r="N30" s="57"/>
      <c r="O30" s="56"/>
      <c r="P30" s="57"/>
      <c r="Q30" s="56"/>
      <c r="R30" s="57"/>
      <c r="S30" s="56"/>
      <c r="T30" s="57"/>
      <c r="U30" s="63"/>
      <c r="V30" s="59"/>
      <c r="W30" s="65"/>
      <c r="X30" s="59"/>
      <c r="Y30" s="56"/>
      <c r="Z30" s="57"/>
      <c r="AA30" s="56"/>
      <c r="AB30" s="60"/>
      <c r="AC30" s="41"/>
      <c r="AD30" s="41"/>
      <c r="AE30" s="41"/>
      <c r="AF30" s="42"/>
    </row>
    <row r="31" spans="1:32" x14ac:dyDescent="0.2">
      <c r="A31" s="55" t="s">
        <v>4</v>
      </c>
      <c r="B31" s="41"/>
      <c r="C31" s="56">
        <v>152</v>
      </c>
      <c r="D31" s="58">
        <v>6125981</v>
      </c>
      <c r="E31" s="65">
        <v>2976</v>
      </c>
      <c r="F31" s="57">
        <v>96619514</v>
      </c>
      <c r="G31" s="56">
        <v>27</v>
      </c>
      <c r="H31" s="57">
        <v>1083298</v>
      </c>
      <c r="I31" s="56">
        <v>0</v>
      </c>
      <c r="J31" s="57">
        <v>0</v>
      </c>
      <c r="K31" s="56">
        <v>10</v>
      </c>
      <c r="L31" s="58">
        <v>677386</v>
      </c>
      <c r="M31" s="56">
        <v>1</v>
      </c>
      <c r="N31" s="57">
        <v>50000</v>
      </c>
      <c r="O31" s="56">
        <v>0</v>
      </c>
      <c r="P31" s="57">
        <v>0</v>
      </c>
      <c r="Q31" s="56">
        <v>0</v>
      </c>
      <c r="R31" s="57">
        <v>0</v>
      </c>
      <c r="S31" s="56">
        <v>0</v>
      </c>
      <c r="T31" s="57">
        <v>0</v>
      </c>
      <c r="U31" s="63">
        <v>0</v>
      </c>
      <c r="V31" s="59">
        <v>0</v>
      </c>
      <c r="W31" s="65">
        <v>0</v>
      </c>
      <c r="X31" s="59">
        <v>0</v>
      </c>
      <c r="Y31" s="56">
        <v>7</v>
      </c>
      <c r="Z31" s="57">
        <v>496209</v>
      </c>
      <c r="AA31" s="56">
        <f t="shared" si="0"/>
        <v>3173</v>
      </c>
      <c r="AB31" s="60">
        <f t="shared" si="1"/>
        <v>105052388</v>
      </c>
      <c r="AC31" s="58"/>
      <c r="AD31" s="58"/>
      <c r="AE31" s="58"/>
      <c r="AF31" s="42"/>
    </row>
    <row r="32" spans="1:32" x14ac:dyDescent="0.2">
      <c r="A32" s="55"/>
      <c r="B32" s="41"/>
      <c r="C32" s="56"/>
      <c r="D32" s="58"/>
      <c r="E32" s="65"/>
      <c r="F32" s="57"/>
      <c r="G32" s="56"/>
      <c r="H32" s="57"/>
      <c r="I32" s="56"/>
      <c r="J32" s="57"/>
      <c r="K32" s="56"/>
      <c r="L32" s="58"/>
      <c r="M32" s="56"/>
      <c r="N32" s="57"/>
      <c r="O32" s="56"/>
      <c r="P32" s="57"/>
      <c r="Q32" s="56"/>
      <c r="R32" s="57"/>
      <c r="S32" s="56"/>
      <c r="T32" s="57"/>
      <c r="U32" s="63"/>
      <c r="V32" s="59"/>
      <c r="W32" s="65"/>
      <c r="X32" s="59"/>
      <c r="Y32" s="56"/>
      <c r="Z32" s="57"/>
      <c r="AA32" s="56"/>
      <c r="AB32" s="60"/>
      <c r="AC32" s="41"/>
      <c r="AD32" s="41"/>
      <c r="AE32" s="41"/>
      <c r="AF32" s="42"/>
    </row>
    <row r="33" spans="1:32" ht="15" thickBot="1" x14ac:dyDescent="0.25">
      <c r="A33" s="55" t="s">
        <v>30</v>
      </c>
      <c r="B33" s="41"/>
      <c r="C33" s="56">
        <v>8</v>
      </c>
      <c r="D33" s="58">
        <v>21032669</v>
      </c>
      <c r="E33" s="65">
        <v>0</v>
      </c>
      <c r="F33" s="57">
        <v>0</v>
      </c>
      <c r="G33" s="56">
        <v>0</v>
      </c>
      <c r="H33" s="68">
        <v>0</v>
      </c>
      <c r="I33" s="56">
        <v>0</v>
      </c>
      <c r="J33" s="57">
        <v>0</v>
      </c>
      <c r="K33" s="56">
        <v>0</v>
      </c>
      <c r="L33" s="58">
        <v>0</v>
      </c>
      <c r="M33" s="56">
        <v>0</v>
      </c>
      <c r="N33" s="57">
        <v>0</v>
      </c>
      <c r="O33" s="56">
        <v>0</v>
      </c>
      <c r="P33" s="57">
        <v>0</v>
      </c>
      <c r="Q33" s="56">
        <v>0</v>
      </c>
      <c r="R33" s="57">
        <v>0</v>
      </c>
      <c r="S33" s="56">
        <v>0</v>
      </c>
      <c r="T33" s="57">
        <v>0</v>
      </c>
      <c r="U33" s="63">
        <v>0</v>
      </c>
      <c r="V33" s="59">
        <v>0</v>
      </c>
      <c r="W33" s="65">
        <v>0</v>
      </c>
      <c r="X33" s="59">
        <v>0</v>
      </c>
      <c r="Y33" s="56">
        <v>0</v>
      </c>
      <c r="Z33" s="57">
        <v>0</v>
      </c>
      <c r="AA33" s="56">
        <f t="shared" si="0"/>
        <v>8</v>
      </c>
      <c r="AB33" s="60">
        <f t="shared" si="1"/>
        <v>21032669</v>
      </c>
      <c r="AC33" s="41"/>
      <c r="AD33" s="41"/>
      <c r="AE33" s="41"/>
      <c r="AF33" s="42"/>
    </row>
    <row r="34" spans="1:32" ht="15" x14ac:dyDescent="0.25">
      <c r="A34" s="69"/>
      <c r="B34" s="70"/>
      <c r="C34" s="71"/>
      <c r="D34" s="72"/>
      <c r="E34" s="73"/>
      <c r="F34" s="74"/>
      <c r="G34" s="75"/>
      <c r="H34" s="61"/>
      <c r="I34" s="75"/>
      <c r="J34" s="74"/>
      <c r="K34" s="73"/>
      <c r="L34" s="72"/>
      <c r="M34" s="73"/>
      <c r="N34" s="74"/>
      <c r="O34" s="73"/>
      <c r="P34" s="74"/>
      <c r="Q34" s="73"/>
      <c r="R34" s="74"/>
      <c r="S34" s="73"/>
      <c r="T34" s="74"/>
      <c r="U34" s="76"/>
      <c r="V34" s="72"/>
      <c r="W34" s="77"/>
      <c r="X34" s="72"/>
      <c r="Y34" s="73"/>
      <c r="Z34" s="74"/>
      <c r="AA34" s="73"/>
      <c r="AB34" s="78"/>
      <c r="AC34" s="79"/>
      <c r="AD34" s="79"/>
      <c r="AE34" s="79"/>
      <c r="AF34" s="42"/>
    </row>
    <row r="35" spans="1:32" x14ac:dyDescent="0.2">
      <c r="A35" s="55" t="s">
        <v>44</v>
      </c>
      <c r="B35" s="41"/>
      <c r="C35" s="56">
        <f>SUM(C7,C9,C11,C13,C15,C17,C19,C21,C23,C25,C27,C29,C31,C33)</f>
        <v>1851</v>
      </c>
      <c r="D35" s="57">
        <f t="shared" ref="D35:AB35" si="2">SUM(D7,D9,D11,D13,D15,D17,D19,D21,D23,D25,D27,D29,D31,D33)</f>
        <v>418987077</v>
      </c>
      <c r="E35" s="56">
        <f>SUM(E7,E9,E11,E13,E15,E17,E19,E21,E23,E25,E27,E29,E31,E33)</f>
        <v>5978</v>
      </c>
      <c r="F35" s="59">
        <f t="shared" si="2"/>
        <v>270703438</v>
      </c>
      <c r="G35" s="56">
        <f>SUM(G7,G9,G11,G13,G15,G17,G19,G21,G23,G25,G27,G29,G31,G33)</f>
        <v>1534</v>
      </c>
      <c r="H35" s="59">
        <f t="shared" si="2"/>
        <v>435652828</v>
      </c>
      <c r="I35" s="56">
        <f>SUM(I7,I9,I11,I13,I15,I17,I19,I21,I23,I25,I27,I29,I31,I33)</f>
        <v>0</v>
      </c>
      <c r="J35" s="59">
        <f t="shared" si="2"/>
        <v>0</v>
      </c>
      <c r="K35" s="56">
        <f>SUM(K7,K9,K11,K13,K15,K17,K19,K21,K23,K25,K27,K29,K31,K33)</f>
        <v>172</v>
      </c>
      <c r="L35" s="59">
        <f t="shared" si="2"/>
        <v>15845501</v>
      </c>
      <c r="M35" s="56">
        <f>SUM(M7,M9,M11,M13,M15,M17,M19,M21,M23,M25,M27,M29,M31,M33)</f>
        <v>96</v>
      </c>
      <c r="N35" s="59">
        <f t="shared" si="2"/>
        <v>30617238</v>
      </c>
      <c r="O35" s="56">
        <f>SUM(O7,O9,O11,O13,O15,O17,O19,O21,O23,O25,O27,O29,O31,O33)</f>
        <v>19</v>
      </c>
      <c r="P35" s="59">
        <f t="shared" si="2"/>
        <v>3556820</v>
      </c>
      <c r="Q35" s="56">
        <f>SUM(Q7,Q9,Q11,Q13,Q15,Q17,Q19,Q21,Q23,Q25,Q27,Q29,Q31,Q33)</f>
        <v>415</v>
      </c>
      <c r="R35" s="59">
        <f t="shared" si="2"/>
        <v>161052557</v>
      </c>
      <c r="S35" s="56">
        <f>SUM(S7,S9,S11,S13,S15,S17,S19,S21,S23,S25,S27,S29,S31,S33)</f>
        <v>771</v>
      </c>
      <c r="T35" s="59">
        <f t="shared" si="2"/>
        <v>320861620</v>
      </c>
      <c r="U35" s="56">
        <f>SUM(U7,U9,U11,U13,U15,U17,U19,U21,U23,U25,U27,U29,U31,U33)</f>
        <v>69</v>
      </c>
      <c r="V35" s="59">
        <f t="shared" si="2"/>
        <v>16070948</v>
      </c>
      <c r="W35" s="56">
        <f>SUM(W7,W9,W11,W13,W15,W17,W19,W21,W23,W25,W27,W29,W31,W33)</f>
        <v>218</v>
      </c>
      <c r="X35" s="59">
        <f t="shared" si="2"/>
        <v>191459522</v>
      </c>
      <c r="Y35" s="56">
        <f>SUM(Y7,Y9,Y11,Y13,Y15,Y17,Y19,Y21,Y23,Y25,Y27,Y29,Y31,Y33)</f>
        <v>44</v>
      </c>
      <c r="Z35" s="59">
        <f t="shared" si="2"/>
        <v>5133596</v>
      </c>
      <c r="AA35" s="56">
        <f>SUM(AA7,AA9,AA11,AA13,AA15,AA17,AA19,AA21,AA23,AA25,AA27,AA29,AA31,AA33)</f>
        <v>11167</v>
      </c>
      <c r="AB35" s="60">
        <f t="shared" si="2"/>
        <v>1869941145</v>
      </c>
      <c r="AC35" s="58"/>
      <c r="AD35" s="58"/>
      <c r="AE35" s="58"/>
      <c r="AF35" s="41"/>
    </row>
    <row r="36" spans="1:32" ht="15" x14ac:dyDescent="0.25">
      <c r="A36" s="43" t="s">
        <v>55</v>
      </c>
      <c r="B36" s="41"/>
      <c r="C36" s="80">
        <f>C35/AA35</f>
        <v>0.16575624608220649</v>
      </c>
      <c r="D36" s="42">
        <f>(D35/$AB$35)*100</f>
        <v>22.406431246262567</v>
      </c>
      <c r="E36" s="80">
        <v>56.174060469059064</v>
      </c>
      <c r="F36" s="81">
        <f>(F35/$AB$35)*100</f>
        <v>14.476575304192259</v>
      </c>
      <c r="G36" s="80">
        <v>11.627578411980785</v>
      </c>
      <c r="H36" s="81">
        <f>(H35/$AB$35)*100</f>
        <v>23.297675927656002</v>
      </c>
      <c r="I36" s="80">
        <v>2.8256569652444195E-2</v>
      </c>
      <c r="J36" s="81">
        <f>(J35/$AB$35)*100</f>
        <v>0</v>
      </c>
      <c r="K36" s="80">
        <v>0.14128284826222096</v>
      </c>
      <c r="L36" s="42">
        <f>(L35/$AB$35)*100</f>
        <v>0.84737966445462642</v>
      </c>
      <c r="M36" s="80">
        <v>3.4049166431195252</v>
      </c>
      <c r="N36" s="81">
        <f>(N35/$AB$35)*100</f>
        <v>1.6373369868814776</v>
      </c>
      <c r="O36" s="80">
        <v>0</v>
      </c>
      <c r="P36" s="81">
        <f>(P35/$AB$35)*100</f>
        <v>0.19021026461236565</v>
      </c>
      <c r="Q36" s="80">
        <v>3.5038146369030798</v>
      </c>
      <c r="R36" s="81">
        <f>(R35/$AB$35)*100</f>
        <v>8.6127072732013712</v>
      </c>
      <c r="S36" s="80">
        <v>7.3184515399830463</v>
      </c>
      <c r="T36" s="81">
        <f>(T35/$AB$35)*100</f>
        <v>17.158915448111603</v>
      </c>
      <c r="U36" s="82">
        <v>5.6513139304888389E-2</v>
      </c>
      <c r="V36" s="82">
        <f>(V35/$AB$35)*100</f>
        <v>0.85943603321269235</v>
      </c>
      <c r="W36" s="83">
        <v>0.57925967787510602</v>
      </c>
      <c r="X36" s="82">
        <f>(X35/$AB$35)*100</f>
        <v>10.238799360714639</v>
      </c>
      <c r="Y36" s="80">
        <v>2.3876801356315345</v>
      </c>
      <c r="Z36" s="81">
        <f>(Z35/$AB$35)*100</f>
        <v>0.27453249070039581</v>
      </c>
      <c r="AA36" s="80">
        <v>100</v>
      </c>
      <c r="AB36" s="84">
        <v>100</v>
      </c>
      <c r="AC36" s="62"/>
      <c r="AD36" s="62"/>
      <c r="AE36" s="62"/>
      <c r="AF36" s="41"/>
    </row>
    <row r="37" spans="1:32" ht="15" thickBot="1" x14ac:dyDescent="0.25">
      <c r="A37" s="85"/>
      <c r="B37" s="86"/>
      <c r="C37" s="87"/>
      <c r="D37" s="88"/>
      <c r="E37" s="89"/>
      <c r="F37" s="90"/>
      <c r="G37" s="89"/>
      <c r="H37" s="90"/>
      <c r="I37" s="89"/>
      <c r="J37" s="90"/>
      <c r="K37" s="89"/>
      <c r="L37" s="88"/>
      <c r="M37" s="89"/>
      <c r="N37" s="90"/>
      <c r="O37" s="89"/>
      <c r="P37" s="90"/>
      <c r="Q37" s="89"/>
      <c r="R37" s="88"/>
      <c r="S37" s="89"/>
      <c r="T37" s="88"/>
      <c r="U37" s="89"/>
      <c r="V37" s="88"/>
      <c r="W37" s="89"/>
      <c r="X37" s="88"/>
      <c r="Y37" s="89"/>
      <c r="Z37" s="90"/>
      <c r="AA37" s="89"/>
      <c r="AB37" s="91"/>
      <c r="AC37" s="62"/>
      <c r="AD37" s="62"/>
      <c r="AE37" s="62"/>
      <c r="AF37" s="41"/>
    </row>
    <row r="38" spans="1:32" x14ac:dyDescent="0.2">
      <c r="A38" s="192" t="s">
        <v>63</v>
      </c>
      <c r="B38" s="92"/>
      <c r="C38" s="9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62"/>
      <c r="AD38" s="62"/>
      <c r="AE38" s="62"/>
      <c r="AF38" s="41"/>
    </row>
    <row r="39" spans="1:32" x14ac:dyDescent="0.2">
      <c r="A39" s="41"/>
      <c r="B39" s="34"/>
      <c r="C39" s="4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62"/>
      <c r="AD39" s="62"/>
      <c r="AE39" s="62"/>
      <c r="AF39" s="41"/>
    </row>
    <row r="40" spans="1:32" x14ac:dyDescent="0.2">
      <c r="A40" s="34"/>
      <c r="B40" s="92"/>
      <c r="C40" s="93"/>
      <c r="D40" s="4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62"/>
      <c r="AD40" s="62"/>
      <c r="AE40" s="62"/>
      <c r="AF40" s="41"/>
    </row>
    <row r="41" spans="1:32" ht="15" x14ac:dyDescent="0.25">
      <c r="A41" s="92"/>
      <c r="B41" s="92"/>
      <c r="C41" s="94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62"/>
      <c r="AD41" s="62"/>
      <c r="AE41" s="62"/>
      <c r="AF41" s="41"/>
    </row>
    <row r="42" spans="1:32" ht="15" x14ac:dyDescent="0.25">
      <c r="A42" s="92"/>
      <c r="B42" s="92"/>
      <c r="C42" s="95"/>
      <c r="D42" s="96"/>
      <c r="E42" s="97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62"/>
      <c r="AD42" s="62"/>
      <c r="AE42" s="62"/>
      <c r="AF42" s="41"/>
    </row>
    <row r="43" spans="1:32" x14ac:dyDescent="0.2">
      <c r="A43" s="92"/>
      <c r="B43" s="92"/>
      <c r="C43" s="92"/>
      <c r="D43" s="97"/>
      <c r="E43" s="97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62"/>
      <c r="AD43" s="62"/>
      <c r="AE43" s="62"/>
      <c r="AF43" s="41"/>
    </row>
    <row r="44" spans="1:32" x14ac:dyDescent="0.2">
      <c r="A44" s="102"/>
      <c r="B44" s="102"/>
      <c r="C44" s="102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103"/>
      <c r="AD44" s="103"/>
      <c r="AE44" s="103"/>
      <c r="AF44" s="100"/>
    </row>
    <row r="45" spans="1:32" x14ac:dyDescent="0.2">
      <c r="A45" s="102"/>
      <c r="B45" s="102"/>
      <c r="C45" s="102"/>
      <c r="D45" s="97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103"/>
      <c r="AD45" s="103"/>
      <c r="AE45" s="103"/>
      <c r="AF45" s="100"/>
    </row>
    <row r="46" spans="1:32" x14ac:dyDescent="0.2">
      <c r="A46" s="102"/>
      <c r="B46" s="102"/>
      <c r="C46" s="102"/>
      <c r="D46" s="97"/>
      <c r="E46" s="97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103"/>
      <c r="AD46" s="103"/>
      <c r="AE46" s="103"/>
      <c r="AF46" s="100"/>
    </row>
    <row r="47" spans="1:32" x14ac:dyDescent="0.2">
      <c r="A47" s="102"/>
      <c r="B47" s="102"/>
      <c r="C47" s="102"/>
      <c r="D47" s="97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103"/>
      <c r="AD47" s="103"/>
      <c r="AE47" s="103"/>
      <c r="AF47" s="100"/>
    </row>
    <row r="48" spans="1:32" x14ac:dyDescent="0.2">
      <c r="A48" s="102"/>
      <c r="B48" s="102"/>
      <c r="C48" s="102"/>
      <c r="D48" s="97"/>
      <c r="E48" s="100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103"/>
      <c r="AD48" s="103"/>
      <c r="AE48" s="103"/>
      <c r="AF48" s="100"/>
    </row>
    <row r="49" spans="1:31" x14ac:dyDescent="0.2">
      <c r="A49" s="102"/>
      <c r="B49" s="102"/>
      <c r="C49" s="102"/>
      <c r="D49" s="97"/>
      <c r="E49" s="97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103"/>
      <c r="AD49" s="103"/>
      <c r="AE49" s="103"/>
    </row>
    <row r="50" spans="1:31" x14ac:dyDescent="0.2">
      <c r="A50" s="102"/>
      <c r="B50" s="102"/>
      <c r="C50" s="102"/>
      <c r="D50" s="228"/>
      <c r="E50" s="22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103"/>
      <c r="AD50" s="103"/>
      <c r="AE50" s="103"/>
    </row>
    <row r="51" spans="1:31" x14ac:dyDescent="0.2">
      <c r="A51" s="102"/>
      <c r="B51" s="102"/>
      <c r="C51" s="102"/>
      <c r="D51" s="228"/>
      <c r="E51" s="22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103"/>
      <c r="AD51" s="103"/>
      <c r="AE51" s="103"/>
    </row>
    <row r="52" spans="1:31" x14ac:dyDescent="0.2">
      <c r="A52" s="102"/>
      <c r="B52" s="102"/>
      <c r="C52" s="102"/>
      <c r="D52" s="228"/>
      <c r="E52" s="22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103"/>
      <c r="AD52" s="103"/>
      <c r="AE52" s="103"/>
    </row>
    <row r="53" spans="1:31" x14ac:dyDescent="0.2">
      <c r="A53" s="102"/>
      <c r="B53" s="102"/>
      <c r="C53" s="102"/>
      <c r="D53" s="97"/>
      <c r="E53" s="97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103"/>
      <c r="AD53" s="103"/>
      <c r="AE53" s="103"/>
    </row>
    <row r="54" spans="1:31" x14ac:dyDescent="0.2">
      <c r="A54" s="102"/>
      <c r="B54" s="102"/>
      <c r="C54" s="102"/>
      <c r="D54" s="97"/>
      <c r="E54" s="97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103"/>
      <c r="AD54" s="103"/>
      <c r="AE54" s="103"/>
    </row>
    <row r="55" spans="1:31" x14ac:dyDescent="0.2">
      <c r="A55" s="102"/>
      <c r="B55" s="102"/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103"/>
      <c r="AD55" s="103"/>
      <c r="AE55" s="103"/>
    </row>
    <row r="56" spans="1:31" x14ac:dyDescent="0.2">
      <c r="A56" s="102"/>
      <c r="B56" s="102"/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103"/>
      <c r="AD56" s="103"/>
      <c r="AE56" s="103"/>
    </row>
    <row r="57" spans="1:31" x14ac:dyDescent="0.2">
      <c r="A57" s="100"/>
      <c r="B57" s="100"/>
      <c r="C57" s="100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103"/>
      <c r="AD57" s="103"/>
      <c r="AE57" s="103"/>
    </row>
    <row r="58" spans="1:31" x14ac:dyDescent="0.2">
      <c r="A58" s="100"/>
      <c r="B58" s="100"/>
      <c r="C58" s="100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103"/>
      <c r="AD58" s="103"/>
      <c r="AE58" s="103"/>
    </row>
  </sheetData>
  <mergeCells count="20">
    <mergeCell ref="D51:E51"/>
    <mergeCell ref="D52:E52"/>
    <mergeCell ref="G4:H4"/>
    <mergeCell ref="I4:J4"/>
    <mergeCell ref="K4:L4"/>
    <mergeCell ref="O4:P4"/>
    <mergeCell ref="Q4:R4"/>
    <mergeCell ref="D50:E50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opLeftCell="A7" workbookViewId="0">
      <selection activeCell="J15" sqref="J15"/>
    </sheetView>
  </sheetViews>
  <sheetFormatPr defaultRowHeight="15" x14ac:dyDescent="0.25"/>
  <cols>
    <col min="2" max="2" width="20" customWidth="1"/>
    <col min="3" max="3" width="9.28515625" bestFit="1" customWidth="1"/>
    <col min="4" max="4" width="11.140625" customWidth="1"/>
    <col min="6" max="6" width="11.140625" customWidth="1"/>
    <col min="8" max="8" width="13.140625" customWidth="1"/>
    <col min="12" max="12" width="10.140625" bestFit="1" customWidth="1"/>
    <col min="14" max="14" width="11.140625" customWidth="1"/>
    <col min="16" max="16" width="10.140625" bestFit="1" customWidth="1"/>
    <col min="18" max="18" width="11.140625" bestFit="1" customWidth="1"/>
    <col min="20" max="20" width="11.140625" customWidth="1"/>
    <col min="22" max="22" width="10.140625" bestFit="1" customWidth="1"/>
    <col min="24" max="24" width="11.140625" bestFit="1" customWidth="1"/>
    <col min="26" max="26" width="10.140625" customWidth="1"/>
    <col min="28" max="28" width="13.140625" customWidth="1"/>
  </cols>
  <sheetData>
    <row r="1" spans="1:28" ht="20.25" x14ac:dyDescent="0.3">
      <c r="A1" s="152" t="s">
        <v>99</v>
      </c>
    </row>
    <row r="2" spans="1:28" s="191" customFormat="1" ht="13.5" thickBot="1" x14ac:dyDescent="0.25">
      <c r="A2" s="190" t="s">
        <v>95</v>
      </c>
    </row>
    <row r="3" spans="1:28" ht="15" customHeight="1" thickTop="1" x14ac:dyDescent="0.25">
      <c r="A3" s="2"/>
      <c r="B3" s="3"/>
      <c r="C3" s="230" t="s">
        <v>39</v>
      </c>
      <c r="D3" s="232"/>
      <c r="E3" s="230" t="s">
        <v>2</v>
      </c>
      <c r="F3" s="231"/>
      <c r="G3" s="232" t="s">
        <v>40</v>
      </c>
      <c r="H3" s="232"/>
      <c r="I3" s="230" t="s">
        <v>41</v>
      </c>
      <c r="J3" s="231"/>
      <c r="K3" s="232" t="s">
        <v>41</v>
      </c>
      <c r="L3" s="232"/>
      <c r="M3" s="230" t="s">
        <v>21</v>
      </c>
      <c r="N3" s="231"/>
      <c r="O3" s="230" t="s">
        <v>42</v>
      </c>
      <c r="P3" s="231"/>
      <c r="Q3" s="232" t="s">
        <v>39</v>
      </c>
      <c r="R3" s="232"/>
      <c r="S3" s="230" t="s">
        <v>18</v>
      </c>
      <c r="T3" s="231"/>
      <c r="U3" s="230" t="s">
        <v>43</v>
      </c>
      <c r="V3" s="231"/>
      <c r="W3" s="230" t="s">
        <v>57</v>
      </c>
      <c r="X3" s="231"/>
      <c r="Y3" s="232" t="s">
        <v>25</v>
      </c>
      <c r="Z3" s="232"/>
      <c r="AA3" s="230" t="s">
        <v>44</v>
      </c>
      <c r="AB3" s="236"/>
    </row>
    <row r="4" spans="1:28" x14ac:dyDescent="0.25">
      <c r="A4" s="4"/>
      <c r="B4" s="5"/>
      <c r="C4" s="6"/>
      <c r="D4" s="5"/>
      <c r="E4" s="6"/>
      <c r="F4" s="7"/>
      <c r="G4" s="233" t="s">
        <v>45</v>
      </c>
      <c r="H4" s="233"/>
      <c r="I4" s="234" t="s">
        <v>45</v>
      </c>
      <c r="J4" s="237"/>
      <c r="K4" s="233" t="s">
        <v>46</v>
      </c>
      <c r="L4" s="233"/>
      <c r="M4" s="234"/>
      <c r="N4" s="237"/>
      <c r="O4" s="234" t="s">
        <v>47</v>
      </c>
      <c r="P4" s="237"/>
      <c r="Q4" s="233" t="s">
        <v>48</v>
      </c>
      <c r="R4" s="233"/>
      <c r="S4" s="234" t="s">
        <v>39</v>
      </c>
      <c r="T4" s="237"/>
      <c r="U4" s="234"/>
      <c r="V4" s="237"/>
      <c r="W4" s="234"/>
      <c r="X4" s="237"/>
      <c r="Y4" s="233"/>
      <c r="Z4" s="233"/>
      <c r="AA4" s="234"/>
      <c r="AB4" s="235"/>
    </row>
    <row r="5" spans="1:28" x14ac:dyDescent="0.25">
      <c r="A5" s="8" t="s">
        <v>49</v>
      </c>
      <c r="B5" s="9"/>
      <c r="C5" s="10" t="s">
        <v>50</v>
      </c>
      <c r="D5" s="9" t="s">
        <v>51</v>
      </c>
      <c r="E5" s="10" t="s">
        <v>50</v>
      </c>
      <c r="F5" s="11" t="s">
        <v>51</v>
      </c>
      <c r="G5" s="9" t="s">
        <v>50</v>
      </c>
      <c r="H5" s="9" t="s">
        <v>51</v>
      </c>
      <c r="I5" s="10" t="s">
        <v>50</v>
      </c>
      <c r="J5" s="11" t="s">
        <v>51</v>
      </c>
      <c r="K5" s="9" t="s">
        <v>50</v>
      </c>
      <c r="L5" s="9" t="s">
        <v>51</v>
      </c>
      <c r="M5" s="10" t="s">
        <v>50</v>
      </c>
      <c r="N5" s="11" t="s">
        <v>51</v>
      </c>
      <c r="O5" s="9" t="s">
        <v>50</v>
      </c>
      <c r="P5" s="11" t="s">
        <v>51</v>
      </c>
      <c r="Q5" s="9" t="s">
        <v>50</v>
      </c>
      <c r="R5" s="9" t="s">
        <v>51</v>
      </c>
      <c r="S5" s="10" t="s">
        <v>50</v>
      </c>
      <c r="T5" s="11" t="s">
        <v>51</v>
      </c>
      <c r="U5" s="9" t="s">
        <v>50</v>
      </c>
      <c r="V5" s="9" t="s">
        <v>51</v>
      </c>
      <c r="W5" s="10" t="s">
        <v>50</v>
      </c>
      <c r="X5" s="11" t="s">
        <v>51</v>
      </c>
      <c r="Y5" s="9" t="s">
        <v>50</v>
      </c>
      <c r="Z5" s="9" t="s">
        <v>51</v>
      </c>
      <c r="AA5" s="10" t="s">
        <v>50</v>
      </c>
      <c r="AB5" s="12" t="s">
        <v>51</v>
      </c>
    </row>
    <row r="6" spans="1:28" x14ac:dyDescent="0.25">
      <c r="A6" s="13"/>
      <c r="B6" s="14"/>
      <c r="C6" s="15"/>
      <c r="D6" s="14"/>
      <c r="E6" s="15"/>
      <c r="F6" s="16"/>
      <c r="G6" s="14"/>
      <c r="H6" s="14"/>
      <c r="I6" s="15"/>
      <c r="J6" s="16"/>
      <c r="K6" s="14"/>
      <c r="L6" s="14"/>
      <c r="M6" s="15"/>
      <c r="N6" s="16"/>
      <c r="O6" s="14"/>
      <c r="P6" s="16"/>
      <c r="Q6" s="14"/>
      <c r="R6" s="14"/>
      <c r="S6" s="15"/>
      <c r="T6" s="16"/>
      <c r="U6" s="14"/>
      <c r="V6" s="14"/>
      <c r="W6" s="15"/>
      <c r="X6" s="16"/>
      <c r="Y6" s="14"/>
      <c r="Z6" s="14"/>
      <c r="AA6" s="15"/>
      <c r="AB6" s="17"/>
    </row>
    <row r="7" spans="1:28" x14ac:dyDescent="0.25">
      <c r="A7" s="18" t="s">
        <v>5</v>
      </c>
      <c r="B7" s="19"/>
      <c r="C7" s="20">
        <v>634</v>
      </c>
      <c r="D7" s="19">
        <v>138852534</v>
      </c>
      <c r="E7" s="20">
        <v>1125</v>
      </c>
      <c r="F7" s="21">
        <v>62386541</v>
      </c>
      <c r="G7" s="19">
        <v>654</v>
      </c>
      <c r="H7" s="19">
        <v>148581162</v>
      </c>
      <c r="I7" s="20">
        <v>0</v>
      </c>
      <c r="J7" s="21">
        <v>0</v>
      </c>
      <c r="K7" s="19">
        <v>70</v>
      </c>
      <c r="L7" s="19">
        <v>7709524</v>
      </c>
      <c r="M7" s="20">
        <v>42</v>
      </c>
      <c r="N7" s="21">
        <v>8427128</v>
      </c>
      <c r="O7" s="19">
        <v>12</v>
      </c>
      <c r="P7" s="21">
        <v>13081761</v>
      </c>
      <c r="Q7" s="19">
        <v>78</v>
      </c>
      <c r="R7" s="19">
        <v>22993138</v>
      </c>
      <c r="S7" s="20">
        <v>86</v>
      </c>
      <c r="T7" s="21">
        <v>40672642</v>
      </c>
      <c r="U7" s="20">
        <v>6</v>
      </c>
      <c r="V7" s="21">
        <v>4593814</v>
      </c>
      <c r="W7" s="20">
        <v>1129</v>
      </c>
      <c r="X7" s="21">
        <v>91348014</v>
      </c>
      <c r="Y7" s="19">
        <v>4</v>
      </c>
      <c r="Z7" s="19">
        <v>437839</v>
      </c>
      <c r="AA7" s="20">
        <f>SUM(C7,E7,G7,I7,K7,M7,O7,Q7,S7,U7,W7,Y7)</f>
        <v>3840</v>
      </c>
      <c r="AB7" s="22">
        <f>SUM(D7,F7,H7,J7,L7,N7,P7,R7,T7,V7,X7,Z7)</f>
        <v>539084097</v>
      </c>
    </row>
    <row r="8" spans="1:28" x14ac:dyDescent="0.25">
      <c r="A8" s="18"/>
      <c r="B8" s="19"/>
      <c r="C8" s="20"/>
      <c r="D8" s="19"/>
      <c r="E8" s="20"/>
      <c r="F8" s="21"/>
      <c r="G8" s="19"/>
      <c r="H8" s="19"/>
      <c r="I8" s="20"/>
      <c r="J8" s="21"/>
      <c r="K8" s="19"/>
      <c r="L8" s="19"/>
      <c r="M8" s="20"/>
      <c r="N8" s="21"/>
      <c r="O8" s="19"/>
      <c r="P8" s="21"/>
      <c r="Q8" s="19"/>
      <c r="R8" s="19"/>
      <c r="S8" s="20"/>
      <c r="T8" s="21"/>
      <c r="U8" s="19"/>
      <c r="V8" s="19"/>
      <c r="W8" s="20"/>
      <c r="X8" s="21"/>
      <c r="Y8" s="19"/>
      <c r="Z8" s="19"/>
      <c r="AA8" s="20"/>
      <c r="AB8" s="22"/>
    </row>
    <row r="9" spans="1:28" x14ac:dyDescent="0.25">
      <c r="A9" s="18" t="s">
        <v>52</v>
      </c>
      <c r="B9" s="19"/>
      <c r="C9" s="20">
        <v>222</v>
      </c>
      <c r="D9" s="19">
        <v>11035860</v>
      </c>
      <c r="E9" s="20">
        <v>2030</v>
      </c>
      <c r="F9" s="21">
        <v>75369742</v>
      </c>
      <c r="G9" s="19">
        <v>51</v>
      </c>
      <c r="H9" s="19">
        <v>4060241</v>
      </c>
      <c r="I9" s="20">
        <v>0</v>
      </c>
      <c r="J9" s="21">
        <v>0</v>
      </c>
      <c r="K9" s="20">
        <v>14</v>
      </c>
      <c r="L9" s="19">
        <v>0</v>
      </c>
      <c r="M9" s="20">
        <v>0</v>
      </c>
      <c r="N9" s="21">
        <v>0</v>
      </c>
      <c r="O9" s="19">
        <v>0</v>
      </c>
      <c r="P9" s="21">
        <v>0</v>
      </c>
      <c r="Q9" s="19">
        <v>0</v>
      </c>
      <c r="R9" s="21">
        <v>0</v>
      </c>
      <c r="S9" s="20">
        <v>0</v>
      </c>
      <c r="T9" s="21">
        <v>0</v>
      </c>
      <c r="U9" s="20">
        <v>0</v>
      </c>
      <c r="V9" s="21">
        <v>0</v>
      </c>
      <c r="W9" s="20">
        <v>0</v>
      </c>
      <c r="X9" s="21">
        <v>0</v>
      </c>
      <c r="Y9" s="20">
        <v>15</v>
      </c>
      <c r="Z9" s="21">
        <v>0</v>
      </c>
      <c r="AA9" s="20">
        <f>SUM(C9,E9,G9,I9,K9,M9,O9,Q9,S9,U9,W9,Y9)</f>
        <v>2332</v>
      </c>
      <c r="AB9" s="22">
        <f>SUM(D9,F9,H9,J9,L9,N9,P9,R9,T9,V9,X9,Z9)</f>
        <v>90465843</v>
      </c>
    </row>
    <row r="10" spans="1:28" x14ac:dyDescent="0.25">
      <c r="A10" s="18" t="s">
        <v>53</v>
      </c>
      <c r="B10" s="19"/>
      <c r="C10" s="20"/>
      <c r="D10" s="19"/>
      <c r="E10" s="20"/>
      <c r="F10" s="21"/>
      <c r="G10" s="19"/>
      <c r="H10" s="19"/>
      <c r="I10" s="20"/>
      <c r="J10" s="21"/>
      <c r="K10" s="19"/>
      <c r="L10" s="19"/>
      <c r="M10" s="20"/>
      <c r="N10" s="21"/>
      <c r="O10" s="19"/>
      <c r="P10" s="21"/>
      <c r="Q10" s="19"/>
      <c r="R10" s="19"/>
      <c r="S10" s="20"/>
      <c r="T10" s="21"/>
      <c r="U10" s="19"/>
      <c r="V10" s="19"/>
      <c r="W10" s="20"/>
      <c r="X10" s="21"/>
      <c r="Y10" s="19"/>
      <c r="Z10" s="19"/>
      <c r="AA10" s="20"/>
      <c r="AB10" s="22"/>
    </row>
    <row r="11" spans="1:28" x14ac:dyDescent="0.25">
      <c r="A11" s="18"/>
      <c r="B11" s="19"/>
      <c r="C11" s="20"/>
      <c r="D11" s="19"/>
      <c r="E11" s="20"/>
      <c r="F11" s="21"/>
      <c r="G11" s="19"/>
      <c r="H11" s="19"/>
      <c r="I11" s="20"/>
      <c r="J11" s="21"/>
      <c r="K11" s="19"/>
      <c r="L11" s="19"/>
      <c r="M11" s="20"/>
      <c r="N11" s="21"/>
      <c r="O11" s="19"/>
      <c r="P11" s="21"/>
      <c r="Q11" s="19"/>
      <c r="R11" s="19"/>
      <c r="S11" s="20"/>
      <c r="T11" s="21"/>
      <c r="U11" s="19"/>
      <c r="V11" s="19"/>
      <c r="W11" s="20"/>
      <c r="X11" s="21"/>
      <c r="Y11" s="19"/>
      <c r="Z11" s="19"/>
      <c r="AA11" s="20"/>
      <c r="AB11" s="22"/>
    </row>
    <row r="12" spans="1:28" x14ac:dyDescent="0.25">
      <c r="A12" s="18" t="s">
        <v>34</v>
      </c>
      <c r="B12" s="19"/>
      <c r="C12" s="20">
        <v>2</v>
      </c>
      <c r="D12" s="19">
        <v>871200</v>
      </c>
      <c r="E12" s="20">
        <v>0</v>
      </c>
      <c r="F12" s="21">
        <v>0</v>
      </c>
      <c r="G12" s="19">
        <v>0</v>
      </c>
      <c r="H12" s="19">
        <v>0</v>
      </c>
      <c r="I12" s="20">
        <v>0</v>
      </c>
      <c r="J12" s="21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21">
        <v>0</v>
      </c>
      <c r="Q12" s="19">
        <v>0</v>
      </c>
      <c r="R12" s="19">
        <v>0</v>
      </c>
      <c r="S12" s="20">
        <v>0</v>
      </c>
      <c r="T12" s="21">
        <v>0</v>
      </c>
      <c r="U12" s="19">
        <v>0</v>
      </c>
      <c r="V12" s="19">
        <v>0</v>
      </c>
      <c r="W12" s="20">
        <v>0</v>
      </c>
      <c r="X12" s="21">
        <v>0</v>
      </c>
      <c r="Y12" s="19">
        <v>0</v>
      </c>
      <c r="Z12" s="19">
        <v>0</v>
      </c>
      <c r="AA12" s="20">
        <f>SUM(C12,E12,G12,I12,K12,M12,O12,Q12,S12,U12,W12,Y12)</f>
        <v>2</v>
      </c>
      <c r="AB12" s="22">
        <f>SUM(D12,F12,H12,J12,L12,N12,P12,R12,T12,V12,X12,Z12)</f>
        <v>871200</v>
      </c>
    </row>
    <row r="13" spans="1:28" x14ac:dyDescent="0.25">
      <c r="A13" s="18"/>
      <c r="B13" s="19"/>
      <c r="C13" s="20"/>
      <c r="D13" s="19"/>
      <c r="E13" s="20"/>
      <c r="F13" s="21"/>
      <c r="G13" s="19"/>
      <c r="H13" s="19"/>
      <c r="I13" s="20"/>
      <c r="J13" s="21"/>
      <c r="K13" s="19"/>
      <c r="L13" s="19"/>
      <c r="M13" s="20"/>
      <c r="N13" s="21"/>
      <c r="O13" s="19"/>
      <c r="P13" s="21"/>
      <c r="Q13" s="19"/>
      <c r="R13" s="19"/>
      <c r="S13" s="20"/>
      <c r="T13" s="21"/>
      <c r="U13" s="19"/>
      <c r="V13" s="19"/>
      <c r="W13" s="20"/>
      <c r="X13" s="21"/>
      <c r="Y13" s="19"/>
      <c r="Z13" s="19"/>
      <c r="AA13" s="20"/>
      <c r="AB13" s="22"/>
    </row>
    <row r="14" spans="1:28" x14ac:dyDescent="0.25">
      <c r="A14" s="18" t="s">
        <v>32</v>
      </c>
      <c r="B14" s="19"/>
      <c r="C14" s="20">
        <v>0</v>
      </c>
      <c r="D14" s="19">
        <v>142336</v>
      </c>
      <c r="E14" s="20">
        <v>0</v>
      </c>
      <c r="F14" s="21">
        <v>0</v>
      </c>
      <c r="G14" s="19">
        <v>0</v>
      </c>
      <c r="H14" s="19">
        <v>0</v>
      </c>
      <c r="I14" s="20">
        <v>0</v>
      </c>
      <c r="J14" s="21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21">
        <v>0</v>
      </c>
      <c r="Q14" s="19">
        <v>0</v>
      </c>
      <c r="R14" s="19">
        <v>0</v>
      </c>
      <c r="S14" s="20">
        <v>0</v>
      </c>
      <c r="T14" s="21">
        <v>0</v>
      </c>
      <c r="U14" s="19">
        <v>0</v>
      </c>
      <c r="V14" s="19">
        <v>0</v>
      </c>
      <c r="W14" s="20">
        <v>0</v>
      </c>
      <c r="X14" s="21">
        <v>0</v>
      </c>
      <c r="Y14" s="19">
        <v>0</v>
      </c>
      <c r="Z14" s="19">
        <v>0</v>
      </c>
      <c r="AA14" s="20">
        <v>0</v>
      </c>
      <c r="AB14" s="22">
        <f t="shared" ref="AB14" si="0">SUM(D14,F14,H14,J14,L14,N14,P14,R14,T14,V14,X14,Z14)</f>
        <v>142336</v>
      </c>
    </row>
    <row r="15" spans="1:28" x14ac:dyDescent="0.25">
      <c r="A15" s="18"/>
      <c r="B15" s="19"/>
      <c r="C15" s="20"/>
      <c r="D15" s="19"/>
      <c r="E15" s="20"/>
      <c r="F15" s="21"/>
      <c r="G15" s="19"/>
      <c r="H15" s="19"/>
      <c r="I15" s="20"/>
      <c r="J15" s="21"/>
      <c r="K15" s="19"/>
      <c r="L15" s="19"/>
      <c r="M15" s="20"/>
      <c r="N15" s="21"/>
      <c r="O15" s="19"/>
      <c r="P15" s="21"/>
      <c r="Q15" s="19"/>
      <c r="R15" s="19"/>
      <c r="S15" s="20"/>
      <c r="T15" s="21"/>
      <c r="U15" s="19"/>
      <c r="V15" s="19"/>
      <c r="W15" s="20"/>
      <c r="X15" s="21"/>
      <c r="Y15" s="19"/>
      <c r="Z15" s="19"/>
      <c r="AA15" s="20"/>
      <c r="AB15" s="22"/>
    </row>
    <row r="16" spans="1:28" x14ac:dyDescent="0.25">
      <c r="A16" s="18" t="s">
        <v>54</v>
      </c>
      <c r="B16" s="19"/>
      <c r="C16" s="20">
        <v>0</v>
      </c>
      <c r="D16" s="19">
        <v>0</v>
      </c>
      <c r="E16" s="20">
        <v>0</v>
      </c>
      <c r="F16" s="21">
        <v>0</v>
      </c>
      <c r="G16" s="19">
        <v>2</v>
      </c>
      <c r="H16" s="19">
        <v>875000</v>
      </c>
      <c r="I16" s="20">
        <v>0</v>
      </c>
      <c r="J16" s="21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21">
        <v>0</v>
      </c>
      <c r="Q16" s="19">
        <v>0</v>
      </c>
      <c r="R16" s="19">
        <v>0</v>
      </c>
      <c r="S16" s="20">
        <v>0</v>
      </c>
      <c r="T16" s="21">
        <v>0</v>
      </c>
      <c r="U16" s="19">
        <v>13</v>
      </c>
      <c r="V16" s="19">
        <v>1186000</v>
      </c>
      <c r="W16" s="20">
        <v>10</v>
      </c>
      <c r="X16" s="21">
        <v>4600526</v>
      </c>
      <c r="Y16" s="19">
        <v>3</v>
      </c>
      <c r="Z16" s="19">
        <v>3415174</v>
      </c>
      <c r="AA16" s="20">
        <f>SUM(C16,E16,G16,I16,K16,M16,O16,Q16,S16,U16,W16,Y16)</f>
        <v>28</v>
      </c>
      <c r="AB16" s="22">
        <f>SUM(D16,F16,H16,J16,L16,N16,P16,R16,T16,V16,X16,Z16)</f>
        <v>10076700</v>
      </c>
    </row>
    <row r="17" spans="1:28" x14ac:dyDescent="0.25">
      <c r="A17" s="18"/>
      <c r="B17" s="19"/>
      <c r="C17" s="20"/>
      <c r="D17" s="19"/>
      <c r="E17" s="20"/>
      <c r="F17" s="21"/>
      <c r="G17" s="19"/>
      <c r="H17" s="19"/>
      <c r="I17" s="20"/>
      <c r="J17" s="21"/>
      <c r="K17" s="19"/>
      <c r="L17" s="19"/>
      <c r="M17" s="20"/>
      <c r="N17" s="21"/>
      <c r="O17" s="19"/>
      <c r="P17" s="21"/>
      <c r="Q17" s="19"/>
      <c r="R17" s="19"/>
      <c r="S17" s="20"/>
      <c r="T17" s="21"/>
      <c r="U17" s="19"/>
      <c r="V17" s="19"/>
      <c r="W17" s="20"/>
      <c r="X17" s="21"/>
      <c r="Y17" s="19"/>
      <c r="Z17" s="19"/>
      <c r="AA17" s="20"/>
      <c r="AB17" s="22"/>
    </row>
    <row r="18" spans="1:28" x14ac:dyDescent="0.25">
      <c r="A18" s="18" t="s">
        <v>1</v>
      </c>
      <c r="B18" s="19"/>
      <c r="C18" s="20">
        <v>90</v>
      </c>
      <c r="D18" s="19">
        <v>8661646</v>
      </c>
      <c r="E18" s="20">
        <v>1041</v>
      </c>
      <c r="F18" s="21">
        <v>31040497</v>
      </c>
      <c r="G18" s="19">
        <v>37</v>
      </c>
      <c r="H18" s="19">
        <v>4887104</v>
      </c>
      <c r="I18" s="20">
        <v>0</v>
      </c>
      <c r="J18" s="21">
        <v>0</v>
      </c>
      <c r="K18" s="19">
        <v>0</v>
      </c>
      <c r="L18" s="19">
        <v>0</v>
      </c>
      <c r="M18" s="20">
        <v>2</v>
      </c>
      <c r="N18" s="21">
        <v>790000</v>
      </c>
      <c r="O18" s="19">
        <v>0</v>
      </c>
      <c r="P18" s="21">
        <v>0</v>
      </c>
      <c r="Q18" s="19">
        <v>0</v>
      </c>
      <c r="R18" s="21">
        <v>0</v>
      </c>
      <c r="S18" s="20">
        <v>0</v>
      </c>
      <c r="T18" s="21">
        <v>0</v>
      </c>
      <c r="U18" s="20">
        <v>0</v>
      </c>
      <c r="V18" s="21">
        <v>0</v>
      </c>
      <c r="W18" s="20">
        <v>1</v>
      </c>
      <c r="X18" s="21">
        <v>343685</v>
      </c>
      <c r="Y18" s="20">
        <v>0</v>
      </c>
      <c r="Z18" s="21">
        <v>0</v>
      </c>
      <c r="AA18" s="20">
        <f>SUM(C18,E18,G18,I18,K18,M18,O18,Q18,S18,U18,W18,Y18)</f>
        <v>1171</v>
      </c>
      <c r="AB18" s="22">
        <f>SUM(D18,F18,H18,J18,L18,N18,P18,R18,T18,V18,X18,Z18)</f>
        <v>45722932</v>
      </c>
    </row>
    <row r="19" spans="1:28" x14ac:dyDescent="0.25">
      <c r="A19" s="18"/>
      <c r="B19" s="19"/>
      <c r="C19" s="20"/>
      <c r="D19" s="19"/>
      <c r="E19" s="20"/>
      <c r="F19" s="21"/>
      <c r="G19" s="19"/>
      <c r="H19" s="19"/>
      <c r="I19" s="20"/>
      <c r="J19" s="21"/>
      <c r="K19" s="19"/>
      <c r="L19" s="19"/>
      <c r="M19" s="20"/>
      <c r="N19" s="21"/>
      <c r="O19" s="19"/>
      <c r="P19" s="21"/>
      <c r="Q19" s="19"/>
      <c r="R19" s="19"/>
      <c r="S19" s="20"/>
      <c r="T19" s="21"/>
      <c r="U19" s="19"/>
      <c r="V19" s="19"/>
      <c r="W19" s="20"/>
      <c r="X19" s="21"/>
      <c r="Y19" s="19"/>
      <c r="Z19" s="19"/>
      <c r="AA19" s="20"/>
      <c r="AB19" s="22"/>
    </row>
    <row r="20" spans="1:28" x14ac:dyDescent="0.25">
      <c r="A20" s="18" t="s">
        <v>26</v>
      </c>
      <c r="B20" s="19"/>
      <c r="C20" s="20">
        <v>0</v>
      </c>
      <c r="D20" s="19">
        <v>0</v>
      </c>
      <c r="E20" s="20">
        <v>0</v>
      </c>
      <c r="F20" s="21">
        <v>0</v>
      </c>
      <c r="G20" s="19">
        <v>53</v>
      </c>
      <c r="H20" s="19">
        <v>17449000</v>
      </c>
      <c r="I20" s="20">
        <v>0</v>
      </c>
      <c r="J20" s="21">
        <v>0</v>
      </c>
      <c r="K20" s="19">
        <v>0</v>
      </c>
      <c r="L20" s="19">
        <v>0</v>
      </c>
      <c r="M20" s="20">
        <v>16</v>
      </c>
      <c r="N20" s="21">
        <v>2172813</v>
      </c>
      <c r="O20" s="19">
        <v>0</v>
      </c>
      <c r="P20" s="21">
        <v>0</v>
      </c>
      <c r="Q20" s="19">
        <v>0</v>
      </c>
      <c r="R20" s="19">
        <v>0</v>
      </c>
      <c r="S20" s="20">
        <v>0</v>
      </c>
      <c r="T20" s="21">
        <v>0</v>
      </c>
      <c r="U20" s="19">
        <v>0</v>
      </c>
      <c r="V20" s="19">
        <v>0</v>
      </c>
      <c r="W20" s="20">
        <v>0</v>
      </c>
      <c r="X20" s="21">
        <v>0</v>
      </c>
      <c r="Y20" s="19">
        <v>0</v>
      </c>
      <c r="Z20" s="19">
        <v>0</v>
      </c>
      <c r="AA20" s="20">
        <f>SUM(C20,E20,G20,I20,K20,M20,O20,Q20,S20,U20,W20,Y20)</f>
        <v>69</v>
      </c>
      <c r="AB20" s="22">
        <f>SUM(D20,F20,H20,J20,L20,N20,P20,R20,T20,V20,X20,Z20)</f>
        <v>19621813</v>
      </c>
    </row>
    <row r="21" spans="1:28" x14ac:dyDescent="0.25">
      <c r="A21" s="18"/>
      <c r="B21" s="19"/>
      <c r="C21" s="20"/>
      <c r="D21" s="19"/>
      <c r="E21" s="20"/>
      <c r="F21" s="21"/>
      <c r="G21" s="19"/>
      <c r="H21" s="19"/>
      <c r="I21" s="20"/>
      <c r="J21" s="21"/>
      <c r="K21" s="19"/>
      <c r="L21" s="19"/>
      <c r="M21" s="20"/>
      <c r="N21" s="21"/>
      <c r="O21" s="19"/>
      <c r="P21" s="21"/>
      <c r="Q21" s="19"/>
      <c r="R21" s="19"/>
      <c r="S21" s="20"/>
      <c r="T21" s="21"/>
      <c r="U21" s="19"/>
      <c r="V21" s="19"/>
      <c r="W21" s="20"/>
      <c r="X21" s="21"/>
      <c r="Y21" s="19"/>
      <c r="Z21" s="19"/>
      <c r="AA21" s="20"/>
      <c r="AB21" s="22"/>
    </row>
    <row r="22" spans="1:28" x14ac:dyDescent="0.25">
      <c r="A22" s="18" t="s">
        <v>9</v>
      </c>
      <c r="B22" s="19"/>
      <c r="C22" s="20">
        <v>1270</v>
      </c>
      <c r="D22" s="19">
        <v>259850267</v>
      </c>
      <c r="E22" s="20">
        <v>1498</v>
      </c>
      <c r="F22" s="21">
        <v>55635517</v>
      </c>
      <c r="G22" s="19">
        <v>947</v>
      </c>
      <c r="H22" s="19">
        <v>296393607</v>
      </c>
      <c r="I22" s="20">
        <v>4</v>
      </c>
      <c r="J22" s="21">
        <v>248788</v>
      </c>
      <c r="K22" s="19">
        <v>66</v>
      </c>
      <c r="L22" s="19">
        <v>4448624</v>
      </c>
      <c r="M22" s="20">
        <v>186</v>
      </c>
      <c r="N22" s="21">
        <v>137396287</v>
      </c>
      <c r="O22" s="19">
        <v>19</v>
      </c>
      <c r="P22" s="21">
        <v>3854500</v>
      </c>
      <c r="Q22" s="19">
        <v>226</v>
      </c>
      <c r="R22" s="19">
        <v>64882123</v>
      </c>
      <c r="S22" s="20">
        <v>233</v>
      </c>
      <c r="T22" s="21">
        <v>59147591</v>
      </c>
      <c r="U22" s="19">
        <v>45</v>
      </c>
      <c r="V22" s="19">
        <v>24114568</v>
      </c>
      <c r="W22" s="20">
        <v>16</v>
      </c>
      <c r="X22" s="21">
        <v>9629092</v>
      </c>
      <c r="Y22" s="19">
        <v>51</v>
      </c>
      <c r="Z22" s="19">
        <v>10169869</v>
      </c>
      <c r="AA22" s="20">
        <f>SUM(C22,E22,G22,I22,K22,M22,O22,Q22,S22,U22,W22,Y22)</f>
        <v>4561</v>
      </c>
      <c r="AB22" s="22">
        <f>SUM(D22,F22,H22,J22,L22,N22,P22,R22,T22,V22,X22,Z22)</f>
        <v>925770833</v>
      </c>
    </row>
    <row r="23" spans="1:28" x14ac:dyDescent="0.25">
      <c r="A23" s="18"/>
      <c r="B23" s="19"/>
      <c r="C23" s="20"/>
      <c r="D23" s="19"/>
      <c r="E23" s="20"/>
      <c r="F23" s="21"/>
      <c r="G23" s="19"/>
      <c r="H23" s="19"/>
      <c r="I23" s="20"/>
      <c r="J23" s="21"/>
      <c r="K23" s="19"/>
      <c r="L23" s="19"/>
      <c r="M23" s="20"/>
      <c r="N23" s="21"/>
      <c r="O23" s="19"/>
      <c r="P23" s="21"/>
      <c r="Q23" s="19"/>
      <c r="R23" s="19"/>
      <c r="S23" s="20"/>
      <c r="T23" s="21"/>
      <c r="U23" s="19"/>
      <c r="V23" s="19"/>
      <c r="W23" s="20"/>
      <c r="X23" s="21"/>
      <c r="Y23" s="19"/>
      <c r="Z23" s="19"/>
      <c r="AA23" s="20"/>
      <c r="AB23" s="22"/>
    </row>
    <row r="24" spans="1:28" ht="15.75" thickBot="1" x14ac:dyDescent="0.3">
      <c r="A24" s="18"/>
      <c r="B24" s="19"/>
      <c r="C24" s="20"/>
      <c r="D24" s="19"/>
      <c r="E24" s="20"/>
      <c r="F24" s="21"/>
      <c r="G24" s="19"/>
      <c r="H24" s="19"/>
      <c r="I24" s="20"/>
      <c r="J24" s="21"/>
      <c r="K24" s="19"/>
      <c r="L24" s="19"/>
      <c r="M24" s="20"/>
      <c r="N24" s="21"/>
      <c r="O24" s="19"/>
      <c r="P24" s="21"/>
      <c r="Q24" s="19"/>
      <c r="R24" s="19"/>
      <c r="S24" s="20"/>
      <c r="T24" s="21"/>
      <c r="U24" s="19"/>
      <c r="V24" s="19"/>
      <c r="W24" s="20"/>
      <c r="X24" s="21"/>
      <c r="Y24" s="19"/>
      <c r="Z24" s="19"/>
      <c r="AA24" s="20"/>
      <c r="AB24" s="22"/>
    </row>
    <row r="25" spans="1:28" x14ac:dyDescent="0.25">
      <c r="A25" s="23"/>
      <c r="B25" s="24"/>
      <c r="C25" s="25"/>
      <c r="D25" s="24"/>
      <c r="E25" s="25"/>
      <c r="F25" s="26"/>
      <c r="G25" s="24"/>
      <c r="H25" s="24"/>
      <c r="I25" s="25"/>
      <c r="J25" s="26"/>
      <c r="K25" s="24"/>
      <c r="L25" s="24"/>
      <c r="M25" s="25"/>
      <c r="N25" s="26"/>
      <c r="O25" s="24"/>
      <c r="P25" s="26"/>
      <c r="Q25" s="24"/>
      <c r="R25" s="24"/>
      <c r="S25" s="25"/>
      <c r="T25" s="26"/>
      <c r="U25" s="24"/>
      <c r="V25" s="24"/>
      <c r="W25" s="25"/>
      <c r="X25" s="26"/>
      <c r="Y25" s="24"/>
      <c r="Z25" s="24"/>
      <c r="AA25" s="25"/>
      <c r="AB25" s="27"/>
    </row>
    <row r="26" spans="1:28" x14ac:dyDescent="0.25">
      <c r="A26" s="193" t="s">
        <v>44</v>
      </c>
      <c r="B26" s="194"/>
      <c r="C26" s="195">
        <f>SUM(C22,C20,C18,C16,C14,C12,C9,C7)</f>
        <v>2218</v>
      </c>
      <c r="D26" s="195">
        <f t="shared" ref="D26:Z26" si="1">SUM(D22,D20,D18,D16,D14,D12,D9,D7)</f>
        <v>419413843</v>
      </c>
      <c r="E26" s="195">
        <f t="shared" si="1"/>
        <v>5694</v>
      </c>
      <c r="F26" s="195">
        <f t="shared" si="1"/>
        <v>224432297</v>
      </c>
      <c r="G26" s="195">
        <f t="shared" si="1"/>
        <v>1744</v>
      </c>
      <c r="H26" s="195">
        <f t="shared" si="1"/>
        <v>472246114</v>
      </c>
      <c r="I26" s="195">
        <f t="shared" si="1"/>
        <v>4</v>
      </c>
      <c r="J26" s="195">
        <f t="shared" si="1"/>
        <v>248788</v>
      </c>
      <c r="K26" s="195">
        <f t="shared" si="1"/>
        <v>150</v>
      </c>
      <c r="L26" s="195">
        <f t="shared" si="1"/>
        <v>12158148</v>
      </c>
      <c r="M26" s="195">
        <f t="shared" si="1"/>
        <v>246</v>
      </c>
      <c r="N26" s="195">
        <f t="shared" si="1"/>
        <v>148786228</v>
      </c>
      <c r="O26" s="195">
        <f t="shared" si="1"/>
        <v>31</v>
      </c>
      <c r="P26" s="195">
        <f t="shared" si="1"/>
        <v>16936261</v>
      </c>
      <c r="Q26" s="195">
        <f t="shared" si="1"/>
        <v>304</v>
      </c>
      <c r="R26" s="195">
        <f t="shared" si="1"/>
        <v>87875261</v>
      </c>
      <c r="S26" s="195">
        <f t="shared" si="1"/>
        <v>319</v>
      </c>
      <c r="T26" s="195">
        <f t="shared" si="1"/>
        <v>99820233</v>
      </c>
      <c r="U26" s="195">
        <f t="shared" si="1"/>
        <v>64</v>
      </c>
      <c r="V26" s="195">
        <f t="shared" si="1"/>
        <v>29894382</v>
      </c>
      <c r="W26" s="195">
        <f t="shared" si="1"/>
        <v>1156</v>
      </c>
      <c r="X26" s="195">
        <f t="shared" si="1"/>
        <v>105921317</v>
      </c>
      <c r="Y26" s="195">
        <f t="shared" si="1"/>
        <v>73</v>
      </c>
      <c r="Z26" s="195">
        <f t="shared" si="1"/>
        <v>14022882</v>
      </c>
      <c r="AA26" s="195">
        <f>SUM(AA22,AA20,AA18,AA16,AA14,AA12,AA9,AA7)</f>
        <v>12003</v>
      </c>
      <c r="AB26" s="195">
        <f>SUM(AB22,AB20,AB18,AB16,AB14,AB12,AB9,AB7)</f>
        <v>1631755754</v>
      </c>
    </row>
    <row r="27" spans="1:28" x14ac:dyDescent="0.25">
      <c r="A27" s="28" t="s">
        <v>55</v>
      </c>
      <c r="B27" s="196"/>
      <c r="C27" s="203">
        <f>(C26/AA$26)</f>
        <v>0.18478713654919604</v>
      </c>
      <c r="D27" s="204">
        <f>D26/AB26</f>
        <v>0.25703224393226193</v>
      </c>
      <c r="E27" s="203">
        <f>(E26/AA$26)</f>
        <v>0.47438140464883777</v>
      </c>
      <c r="F27" s="205">
        <f>F26/AB26</f>
        <v>0.13754037419499732</v>
      </c>
      <c r="G27" s="203">
        <f>(G26/AA$26)</f>
        <v>0.14529700908106308</v>
      </c>
      <c r="H27" s="204">
        <f>H26/AB26</f>
        <v>0.28940980464898669</v>
      </c>
      <c r="I27" s="203">
        <f>(I26/AA$26)</f>
        <v>3.3325002082812627E-4</v>
      </c>
      <c r="J27" s="205">
        <f>J26/AB26</f>
        <v>1.5246644566145037E-4</v>
      </c>
      <c r="K27" s="204">
        <f>K26/AA26</f>
        <v>1.2496875781054736E-2</v>
      </c>
      <c r="L27" s="204">
        <f>L26/AB26</f>
        <v>7.4509607030317851E-3</v>
      </c>
      <c r="M27" s="203">
        <f>M26/AA26</f>
        <v>2.0494876280929768E-2</v>
      </c>
      <c r="N27" s="205">
        <f>N26/AB26</f>
        <v>9.1181678161865398E-2</v>
      </c>
      <c r="O27" s="204">
        <f>O26/AA26</f>
        <v>2.5826876614179787E-3</v>
      </c>
      <c r="P27" s="205">
        <f>P26/AB26</f>
        <v>1.0379164258182232E-2</v>
      </c>
      <c r="Q27" s="204">
        <f>Q26/AA26</f>
        <v>2.5327001582937599E-2</v>
      </c>
      <c r="R27" s="204">
        <f>R26/AB26</f>
        <v>5.3853195114886045E-2</v>
      </c>
      <c r="S27" s="203">
        <f>S26/AA26</f>
        <v>2.6576689161043072E-2</v>
      </c>
      <c r="T27" s="205">
        <f>T26/AB26</f>
        <v>6.1173513716930944E-2</v>
      </c>
      <c r="U27" s="204">
        <f>U26/AA26</f>
        <v>5.3320003332500204E-3</v>
      </c>
      <c r="V27" s="204">
        <f>V26/AB26</f>
        <v>1.8320377867041982E-2</v>
      </c>
      <c r="W27" s="203">
        <f>W26/AA26</f>
        <v>9.6309256019328507E-2</v>
      </c>
      <c r="X27" s="205">
        <f>X26/AB26</f>
        <v>6.4912482606756597E-2</v>
      </c>
      <c r="Y27" s="204">
        <f>Y26/AA26</f>
        <v>6.081812880113305E-3</v>
      </c>
      <c r="Z27" s="204">
        <f>Z26/AB26</f>
        <v>8.5937383493976029E-3</v>
      </c>
      <c r="AA27" s="197">
        <v>100</v>
      </c>
      <c r="AB27" s="198">
        <v>100</v>
      </c>
    </row>
    <row r="28" spans="1:28" ht="15.75" thickBot="1" x14ac:dyDescent="0.3">
      <c r="A28" s="29"/>
      <c r="B28" s="30"/>
      <c r="C28" s="31"/>
      <c r="D28" s="30"/>
      <c r="E28" s="31"/>
      <c r="F28" s="32"/>
      <c r="G28" s="30"/>
      <c r="H28" s="30"/>
      <c r="I28" s="31"/>
      <c r="J28" s="32"/>
      <c r="K28" s="30"/>
      <c r="L28" s="30"/>
      <c r="M28" s="31"/>
      <c r="N28" s="32"/>
      <c r="O28" s="30"/>
      <c r="P28" s="32"/>
      <c r="Q28" s="30"/>
      <c r="R28" s="30"/>
      <c r="S28" s="31"/>
      <c r="T28" s="32"/>
      <c r="U28" s="30"/>
      <c r="V28" s="30"/>
      <c r="W28" s="31"/>
      <c r="X28" s="32"/>
      <c r="Y28" s="30"/>
      <c r="Z28" s="30"/>
      <c r="AA28" s="31"/>
      <c r="AB28" s="33"/>
    </row>
    <row r="29" spans="1:28" x14ac:dyDescent="0.25">
      <c r="A29" s="199" t="s">
        <v>56</v>
      </c>
      <c r="B29" s="1"/>
      <c r="C29" s="3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1" spans="1:28" x14ac:dyDescent="0.25">
      <c r="C31" s="34"/>
      <c r="D31" s="1"/>
    </row>
    <row r="35" spans="3:4" x14ac:dyDescent="0.25">
      <c r="C35" s="1"/>
      <c r="D35" s="35"/>
    </row>
  </sheetData>
  <mergeCells count="24">
    <mergeCell ref="Y4:Z4"/>
    <mergeCell ref="AA4:AB4"/>
    <mergeCell ref="AA3:AB3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8a rail by type and program</vt:lpstr>
      <vt:lpstr>8b. Motor V. by Type and Progra</vt:lpstr>
      <vt:lpstr>8c. Motor V. by Fuel and Vehicl</vt:lpstr>
      <vt:lpstr>8d. Motor V. by Fuel and Progra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8: FY 17 Funds Awarded for Bus and Rail Rolling Stock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2017-10-12T17:12:55Z</dcterms:created>
  <dcterms:modified xsi:type="dcterms:W3CDTF">2019-02-20T18:07:04Z</dcterms:modified>
</cp:coreProperties>
</file>